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2fd9bc5f7b623c/ドキュメント/■要保存/web素材/ニュートンの結像の式による理想レンズ系の光線伝播/"/>
    </mc:Choice>
  </mc:AlternateContent>
  <xr:revisionPtr revIDLastSave="196" documentId="8_{E5EF47C3-592F-4B6F-844B-5D1047A5B181}" xr6:coauthVersionLast="47" xr6:coauthVersionMax="47" xr10:uidLastSave="{8931F300-BBF7-403F-A46B-4635E037D407}"/>
  <bookViews>
    <workbookView xWindow="-120" yWindow="-120" windowWidth="29040" windowHeight="15720" xr2:uid="{15399B07-AF40-4CBF-822B-931D4E152E14}"/>
  </bookViews>
  <sheets>
    <sheet name="Calculation" sheetId="3" r:id="rId1"/>
    <sheet name="Graph" sheetId="4" r:id="rId2"/>
  </sheets>
  <calcPr calcId="191029"/>
</workbook>
</file>

<file path=xl/calcChain.xml><?xml version="1.0" encoding="utf-8"?>
<calcChain xmlns="http://schemas.openxmlformats.org/spreadsheetml/2006/main">
  <c r="Y76" i="3" l="1"/>
  <c r="Y75" i="3"/>
  <c r="AC5" i="3" s="1"/>
  <c r="W5" i="3"/>
  <c r="M5" i="3"/>
  <c r="M8" i="3"/>
  <c r="D120" i="3"/>
  <c r="T14" i="3"/>
  <c r="W8" i="3"/>
  <c r="T8" i="3"/>
  <c r="Q8" i="3"/>
  <c r="Q16" i="3"/>
  <c r="N112" i="3"/>
  <c r="N86" i="3"/>
  <c r="U73" i="3"/>
  <c r="N84" i="3"/>
  <c r="N88" i="3"/>
  <c r="N90" i="3"/>
  <c r="N92" i="3"/>
  <c r="N94" i="3"/>
  <c r="N96" i="3"/>
  <c r="N98" i="3"/>
  <c r="N100" i="3"/>
  <c r="N102" i="3"/>
  <c r="N104" i="3"/>
  <c r="N106" i="3"/>
  <c r="N108" i="3"/>
  <c r="N110" i="3"/>
  <c r="N114" i="3"/>
  <c r="N116" i="3"/>
  <c r="N118" i="3"/>
  <c r="W73" i="3"/>
  <c r="E82" i="3"/>
  <c r="O82" i="3" s="1"/>
  <c r="N5" i="3"/>
  <c r="D84" i="3"/>
  <c r="C120" i="3"/>
  <c r="J121" i="3" s="1"/>
  <c r="D118" i="3"/>
  <c r="E118" i="3"/>
  <c r="M118" i="3" s="1"/>
  <c r="C118" i="3"/>
  <c r="L119" i="3" s="1"/>
  <c r="D116" i="3"/>
  <c r="E116" i="3"/>
  <c r="M116" i="3" s="1"/>
  <c r="C116" i="3"/>
  <c r="D114" i="3"/>
  <c r="E114" i="3"/>
  <c r="M114" i="3" s="1"/>
  <c r="C114" i="3"/>
  <c r="L115" i="3" s="1"/>
  <c r="D112" i="3"/>
  <c r="E112" i="3"/>
  <c r="M112" i="3" s="1"/>
  <c r="C112" i="3"/>
  <c r="L113" i="3" s="1"/>
  <c r="D110" i="3"/>
  <c r="E110" i="3"/>
  <c r="M110" i="3" s="1"/>
  <c r="C110" i="3"/>
  <c r="L111" i="3" s="1"/>
  <c r="D108" i="3"/>
  <c r="E108" i="3"/>
  <c r="C108" i="3"/>
  <c r="N109" i="3" s="1"/>
  <c r="D106" i="3"/>
  <c r="E106" i="3"/>
  <c r="O106" i="3" s="1"/>
  <c r="C106" i="3"/>
  <c r="L107" i="3" s="1"/>
  <c r="C104" i="3"/>
  <c r="L105" i="3" s="1"/>
  <c r="D104" i="3"/>
  <c r="E104" i="3"/>
  <c r="D102" i="3"/>
  <c r="E102" i="3"/>
  <c r="M102" i="3" s="1"/>
  <c r="C102" i="3"/>
  <c r="N103" i="3" s="1"/>
  <c r="D100" i="3"/>
  <c r="E100" i="3"/>
  <c r="M100" i="3" s="1"/>
  <c r="C100" i="3"/>
  <c r="L101" i="3" s="1"/>
  <c r="D98" i="3"/>
  <c r="E98" i="3"/>
  <c r="O98" i="3" s="1"/>
  <c r="C98" i="3"/>
  <c r="L99" i="3" s="1"/>
  <c r="D96" i="3"/>
  <c r="E96" i="3"/>
  <c r="O96" i="3" s="1"/>
  <c r="C96" i="3"/>
  <c r="L97" i="3" s="1"/>
  <c r="D94" i="3"/>
  <c r="E94" i="3"/>
  <c r="O94" i="3" s="1"/>
  <c r="C94" i="3"/>
  <c r="N95" i="3" s="1"/>
  <c r="D92" i="3"/>
  <c r="E92" i="3"/>
  <c r="O92" i="3" s="1"/>
  <c r="C92" i="3"/>
  <c r="D90" i="3"/>
  <c r="E90" i="3"/>
  <c r="C90" i="3"/>
  <c r="N91" i="3" s="1"/>
  <c r="D88" i="3"/>
  <c r="E88" i="3"/>
  <c r="O88" i="3" s="1"/>
  <c r="C88" i="3"/>
  <c r="L89" i="3" s="1"/>
  <c r="D86" i="3"/>
  <c r="E86" i="3"/>
  <c r="O86" i="3" s="1"/>
  <c r="C86" i="3"/>
  <c r="L87" i="3" s="1"/>
  <c r="E84" i="3"/>
  <c r="M84" i="3" s="1"/>
  <c r="C84" i="3"/>
  <c r="N85" i="3" s="1"/>
  <c r="D82" i="3"/>
  <c r="C82" i="3"/>
  <c r="N83" i="3" s="1"/>
  <c r="J120" i="3"/>
  <c r="K120" i="3"/>
  <c r="K121" i="3"/>
  <c r="H120" i="3"/>
  <c r="I120" i="3"/>
  <c r="I121" i="3"/>
  <c r="N82" i="3"/>
  <c r="W9" i="3"/>
  <c r="Q17" i="3"/>
  <c r="Y77" i="3" l="1"/>
  <c r="AD5" i="3" s="1"/>
  <c r="N105" i="3"/>
  <c r="O114" i="3"/>
  <c r="F84" i="3"/>
  <c r="O118" i="3"/>
  <c r="O112" i="3"/>
  <c r="L103" i="3"/>
  <c r="O102" i="3"/>
  <c r="O116" i="3"/>
  <c r="L91" i="3"/>
  <c r="O115" i="3"/>
  <c r="M92" i="3"/>
  <c r="O105" i="3"/>
  <c r="H121" i="3"/>
  <c r="O84" i="3"/>
  <c r="L82" i="3"/>
  <c r="L85" i="3"/>
  <c r="M86" i="3"/>
  <c r="N87" i="3"/>
  <c r="N99" i="3"/>
  <c r="O87" i="3"/>
  <c r="L98" i="3"/>
  <c r="M96" i="3"/>
  <c r="N107" i="3"/>
  <c r="O97" i="3"/>
  <c r="L90" i="3"/>
  <c r="O85" i="3"/>
  <c r="R120" i="3"/>
  <c r="N111" i="3"/>
  <c r="L83" i="3"/>
  <c r="P85" i="3" s="1"/>
  <c r="O93" i="3"/>
  <c r="L118" i="3"/>
  <c r="N113" i="3"/>
  <c r="L86" i="3"/>
  <c r="N119" i="3"/>
  <c r="R121" i="3"/>
  <c r="O119" i="3"/>
  <c r="L112" i="3"/>
  <c r="L109" i="3"/>
  <c r="L84" i="3"/>
  <c r="L96" i="3"/>
  <c r="O109" i="3"/>
  <c r="O110" i="3"/>
  <c r="O111" i="3"/>
  <c r="O83" i="3"/>
  <c r="O117" i="3"/>
  <c r="M90" i="3"/>
  <c r="L116" i="3"/>
  <c r="M88" i="3"/>
  <c r="O104" i="3"/>
  <c r="N115" i="3"/>
  <c r="N97" i="3"/>
  <c r="L104" i="3"/>
  <c r="L117" i="3"/>
  <c r="O101" i="3"/>
  <c r="O90" i="3"/>
  <c r="M82" i="3"/>
  <c r="L93" i="3"/>
  <c r="L88" i="3"/>
  <c r="O91" i="3"/>
  <c r="L106" i="3"/>
  <c r="O99" i="3"/>
  <c r="M104" i="3"/>
  <c r="O103" i="3"/>
  <c r="L94" i="3"/>
  <c r="N117" i="3"/>
  <c r="M106" i="3"/>
  <c r="M98" i="3"/>
  <c r="L108" i="3"/>
  <c r="O89" i="3"/>
  <c r="N93" i="3"/>
  <c r="N101" i="3"/>
  <c r="M108" i="3"/>
  <c r="O113" i="3"/>
  <c r="O108" i="3"/>
  <c r="O100" i="3"/>
  <c r="L95" i="3"/>
  <c r="L110" i="3"/>
  <c r="O95" i="3"/>
  <c r="M94" i="3"/>
  <c r="O107" i="3"/>
  <c r="L92" i="3"/>
  <c r="L100" i="3"/>
  <c r="L114" i="3"/>
  <c r="N89" i="3"/>
  <c r="L102" i="3"/>
  <c r="F86" i="3" l="1"/>
  <c r="M9" i="3"/>
  <c r="M11" i="3" s="1"/>
  <c r="R118" i="3"/>
  <c r="R119" i="3"/>
  <c r="P84" i="3"/>
  <c r="P87" i="3" s="1"/>
  <c r="P86" i="3" l="1"/>
  <c r="P89" i="3" s="1"/>
  <c r="F88" i="3"/>
  <c r="M12" i="3"/>
  <c r="M14" i="3" s="1"/>
  <c r="R117" i="3"/>
  <c r="R116" i="3"/>
  <c r="R114" i="3" s="1"/>
  <c r="P88" i="3" l="1"/>
  <c r="P91" i="3" s="1"/>
  <c r="F90" i="3"/>
  <c r="M15" i="3"/>
  <c r="M17" i="3" s="1"/>
  <c r="R115" i="3"/>
  <c r="R113" i="3" s="1"/>
  <c r="P90" i="3" l="1"/>
  <c r="F92" i="3"/>
  <c r="M18" i="3"/>
  <c r="M20" i="3" s="1"/>
  <c r="R112" i="3"/>
  <c r="R111" i="3" s="1"/>
  <c r="P92" i="3"/>
  <c r="P93" i="3"/>
  <c r="F94" i="3" l="1"/>
  <c r="M21" i="3"/>
  <c r="M23" i="3" s="1"/>
  <c r="R110" i="3"/>
  <c r="R109" i="3" s="1"/>
  <c r="P95" i="3"/>
  <c r="P94" i="3"/>
  <c r="F96" i="3" l="1"/>
  <c r="M24" i="3"/>
  <c r="M26" i="3" s="1"/>
  <c r="R108" i="3"/>
  <c r="R107" i="3" s="1"/>
  <c r="P96" i="3"/>
  <c r="P97" i="3"/>
  <c r="F98" i="3" l="1"/>
  <c r="M27" i="3"/>
  <c r="M29" i="3" s="1"/>
  <c r="R106" i="3"/>
  <c r="R105" i="3" s="1"/>
  <c r="P99" i="3"/>
  <c r="P98" i="3"/>
  <c r="R104" i="3" l="1"/>
  <c r="R102" i="3" s="1"/>
  <c r="F100" i="3"/>
  <c r="M30" i="3"/>
  <c r="M32" i="3" s="1"/>
  <c r="P100" i="3"/>
  <c r="P101" i="3"/>
  <c r="R103" i="3" l="1"/>
  <c r="F102" i="3"/>
  <c r="M33" i="3"/>
  <c r="M35" i="3" s="1"/>
  <c r="P103" i="3"/>
  <c r="P102" i="3"/>
  <c r="R100" i="3"/>
  <c r="R101" i="3"/>
  <c r="F104" i="3" l="1"/>
  <c r="M36" i="3"/>
  <c r="M38" i="3" s="1"/>
  <c r="R98" i="3"/>
  <c r="R99" i="3"/>
  <c r="P105" i="3"/>
  <c r="P104" i="3"/>
  <c r="F106" i="3" l="1"/>
  <c r="M39" i="3"/>
  <c r="M41" i="3" s="1"/>
  <c r="P107" i="3"/>
  <c r="P106" i="3"/>
  <c r="R96" i="3"/>
  <c r="R97" i="3"/>
  <c r="F108" i="3" l="1"/>
  <c r="M42" i="3"/>
  <c r="M44" i="3" s="1"/>
  <c r="R94" i="3"/>
  <c r="R95" i="3"/>
  <c r="P109" i="3"/>
  <c r="P108" i="3"/>
  <c r="F110" i="3" l="1"/>
  <c r="M45" i="3"/>
  <c r="M47" i="3" s="1"/>
  <c r="P111" i="3"/>
  <c r="P110" i="3"/>
  <c r="R92" i="3"/>
  <c r="R93" i="3"/>
  <c r="F112" i="3" l="1"/>
  <c r="M48" i="3"/>
  <c r="M50" i="3" s="1"/>
  <c r="R91" i="3"/>
  <c r="R90" i="3"/>
  <c r="P113" i="3"/>
  <c r="P112" i="3"/>
  <c r="F114" i="3" l="1"/>
  <c r="M51" i="3"/>
  <c r="M53" i="3" s="1"/>
  <c r="P114" i="3"/>
  <c r="P115" i="3"/>
  <c r="R88" i="3"/>
  <c r="R89" i="3"/>
  <c r="F116" i="3" l="1"/>
  <c r="M54" i="3"/>
  <c r="M56" i="3" s="1"/>
  <c r="R86" i="3"/>
  <c r="R87" i="3"/>
  <c r="P117" i="3"/>
  <c r="P116" i="3"/>
  <c r="F118" i="3" l="1"/>
  <c r="M60" i="3" s="1"/>
  <c r="M62" i="3" s="1"/>
  <c r="M57" i="3"/>
  <c r="M59" i="3" s="1"/>
  <c r="P119" i="3"/>
  <c r="P118" i="3"/>
  <c r="R84" i="3"/>
  <c r="R85" i="3"/>
  <c r="F120" i="3" l="1"/>
  <c r="R82" i="3"/>
  <c r="R83" i="3"/>
  <c r="P121" i="3"/>
  <c r="P120" i="3"/>
  <c r="S75" i="3" l="1"/>
  <c r="S5" i="3" s="1"/>
  <c r="F77" i="3"/>
  <c r="R5" i="3" s="1"/>
  <c r="M63" i="3"/>
  <c r="Q121" i="3"/>
  <c r="Q120" i="3"/>
  <c r="S76" i="3"/>
  <c r="S77" i="3"/>
  <c r="M65" i="3" l="1"/>
  <c r="Q20" i="3"/>
  <c r="Q19" i="3"/>
  <c r="Q75" i="3"/>
  <c r="T5" i="3"/>
  <c r="V83" i="3"/>
  <c r="T82" i="3"/>
  <c r="V82" i="3"/>
  <c r="T83" i="3"/>
  <c r="W76" i="3"/>
  <c r="AA5" i="3" s="1"/>
  <c r="O5" i="3" s="1"/>
  <c r="Q77" i="3"/>
  <c r="U77" i="3" s="1"/>
  <c r="Q76" i="3"/>
  <c r="Q5" i="3" s="1"/>
  <c r="U8" i="3" l="1"/>
  <c r="V5" i="3"/>
  <c r="U5" i="3" s="1"/>
  <c r="Q9" i="3" s="1"/>
  <c r="Q10" i="3" s="1"/>
  <c r="T85" i="3"/>
  <c r="N6" i="3"/>
  <c r="T84" i="3"/>
  <c r="V84" i="3"/>
  <c r="O6" i="3"/>
  <c r="O8" i="3" s="1"/>
  <c r="V85" i="3"/>
  <c r="T9" i="3"/>
  <c r="T15" i="3" s="1"/>
  <c r="X8" i="3" l="1"/>
  <c r="R16" i="3"/>
  <c r="N8" i="3"/>
  <c r="N9" i="3"/>
  <c r="N11" i="3" s="1"/>
  <c r="T86" i="3"/>
  <c r="N12" i="3" s="1"/>
  <c r="N14" i="3" s="1"/>
  <c r="T87" i="3"/>
  <c r="T12" i="3"/>
  <c r="T16" i="3" s="1"/>
  <c r="Q13" i="3"/>
  <c r="Q14" i="3" s="1"/>
  <c r="T19" i="3"/>
  <c r="T20" i="3"/>
  <c r="O9" i="3"/>
  <c r="O11" i="3" s="1"/>
  <c r="V86" i="3"/>
  <c r="V87" i="3"/>
  <c r="O12" i="3" l="1"/>
  <c r="O14" i="3" s="1"/>
  <c r="V89" i="3"/>
  <c r="V88" i="3"/>
  <c r="T22" i="3"/>
  <c r="T23" i="3"/>
  <c r="T89" i="3"/>
  <c r="T88" i="3"/>
  <c r="N15" i="3" l="1"/>
  <c r="N17" i="3" s="1"/>
  <c r="T91" i="3"/>
  <c r="T90" i="3"/>
  <c r="O15" i="3"/>
  <c r="O17" i="3" s="1"/>
  <c r="V91" i="3"/>
  <c r="V90" i="3"/>
  <c r="N18" i="3" l="1"/>
  <c r="N20" i="3" s="1"/>
  <c r="T93" i="3"/>
  <c r="T92" i="3"/>
  <c r="O18" i="3"/>
  <c r="O20" i="3" s="1"/>
  <c r="V93" i="3"/>
  <c r="V92" i="3"/>
  <c r="O21" i="3" l="1"/>
  <c r="O23" i="3" s="1"/>
  <c r="V95" i="3"/>
  <c r="V94" i="3"/>
  <c r="N21" i="3"/>
  <c r="N23" i="3" s="1"/>
  <c r="T95" i="3"/>
  <c r="T94" i="3"/>
  <c r="O24" i="3" l="1"/>
  <c r="O26" i="3" s="1"/>
  <c r="V96" i="3"/>
  <c r="V97" i="3"/>
  <c r="N24" i="3"/>
  <c r="N26" i="3" s="1"/>
  <c r="T96" i="3"/>
  <c r="T97" i="3"/>
  <c r="N27" i="3" l="1"/>
  <c r="N29" i="3" s="1"/>
  <c r="T98" i="3"/>
  <c r="T99" i="3"/>
  <c r="O27" i="3"/>
  <c r="O29" i="3" s="1"/>
  <c r="V99" i="3"/>
  <c r="V98" i="3"/>
  <c r="O30" i="3" l="1"/>
  <c r="O32" i="3" s="1"/>
  <c r="V100" i="3"/>
  <c r="V101" i="3"/>
  <c r="N30" i="3"/>
  <c r="N32" i="3" s="1"/>
  <c r="T101" i="3"/>
  <c r="T100" i="3"/>
  <c r="N33" i="3" l="1"/>
  <c r="N35" i="3" s="1"/>
  <c r="T103" i="3"/>
  <c r="T102" i="3"/>
  <c r="O33" i="3"/>
  <c r="O35" i="3" s="1"/>
  <c r="V103" i="3"/>
  <c r="V102" i="3"/>
  <c r="O36" i="3" l="1"/>
  <c r="O38" i="3" s="1"/>
  <c r="V105" i="3"/>
  <c r="V104" i="3"/>
  <c r="N36" i="3"/>
  <c r="N38" i="3" s="1"/>
  <c r="T105" i="3"/>
  <c r="T104" i="3"/>
  <c r="N39" i="3" l="1"/>
  <c r="N41" i="3" s="1"/>
  <c r="T107" i="3"/>
  <c r="T106" i="3"/>
  <c r="O39" i="3"/>
  <c r="O41" i="3" s="1"/>
  <c r="V107" i="3"/>
  <c r="V106" i="3"/>
  <c r="O42" i="3" l="1"/>
  <c r="O44" i="3" s="1"/>
  <c r="V109" i="3"/>
  <c r="V108" i="3"/>
  <c r="N42" i="3"/>
  <c r="N44" i="3" s="1"/>
  <c r="T109" i="3"/>
  <c r="T108" i="3"/>
  <c r="N45" i="3" l="1"/>
  <c r="N47" i="3" s="1"/>
  <c r="T111" i="3"/>
  <c r="T110" i="3"/>
  <c r="O45" i="3"/>
  <c r="O47" i="3" s="1"/>
  <c r="V111" i="3"/>
  <c r="V110" i="3"/>
  <c r="O48" i="3" l="1"/>
  <c r="O50" i="3" s="1"/>
  <c r="V113" i="3"/>
  <c r="V112" i="3"/>
  <c r="N48" i="3"/>
  <c r="N50" i="3" s="1"/>
  <c r="T113" i="3"/>
  <c r="T112" i="3"/>
  <c r="N51" i="3" l="1"/>
  <c r="N53" i="3" s="1"/>
  <c r="T114" i="3"/>
  <c r="T115" i="3"/>
  <c r="O51" i="3"/>
  <c r="O53" i="3" s="1"/>
  <c r="V115" i="3"/>
  <c r="V114" i="3"/>
  <c r="O54" i="3" l="1"/>
  <c r="O56" i="3" s="1"/>
  <c r="V117" i="3"/>
  <c r="V116" i="3"/>
  <c r="N54" i="3"/>
  <c r="N56" i="3" s="1"/>
  <c r="T117" i="3"/>
  <c r="T116" i="3"/>
  <c r="N57" i="3" l="1"/>
  <c r="N59" i="3" s="1"/>
  <c r="T119" i="3"/>
  <c r="T118" i="3"/>
  <c r="O57" i="3"/>
  <c r="O59" i="3" s="1"/>
  <c r="V119" i="3"/>
  <c r="V118" i="3"/>
  <c r="O60" i="3" l="1"/>
  <c r="O62" i="3" s="1"/>
  <c r="V121" i="3"/>
  <c r="V120" i="3"/>
  <c r="N60" i="3"/>
  <c r="N62" i="3" s="1"/>
  <c r="T121" i="3"/>
  <c r="T120" i="3"/>
  <c r="U120" i="3" l="1"/>
  <c r="N63" i="3"/>
  <c r="U121" i="3"/>
  <c r="U76" i="3" s="1"/>
  <c r="X5" i="3" s="1"/>
  <c r="O63" i="3"/>
  <c r="O65" i="3" s="1"/>
  <c r="W120" i="3"/>
  <c r="W121" i="3"/>
  <c r="R19" i="3" l="1"/>
  <c r="N65" i="3"/>
  <c r="W75" i="3"/>
  <c r="Z5" i="3" s="1"/>
  <c r="W12" i="3" s="1"/>
  <c r="U75" i="3"/>
  <c r="Y5" i="3" l="1"/>
  <c r="M66" i="3" s="1"/>
  <c r="W78" i="3"/>
  <c r="W77" i="3"/>
  <c r="AB5" i="3" s="1"/>
  <c r="O66" i="3" s="1"/>
  <c r="W11" i="3" l="1"/>
  <c r="Q12" i="3"/>
  <c r="T11" i="3"/>
  <c r="T17" i="3" s="1"/>
  <c r="X11" i="3"/>
  <c r="U11" i="3"/>
</calcChain>
</file>

<file path=xl/sharedStrings.xml><?xml version="1.0" encoding="utf-8"?>
<sst xmlns="http://schemas.openxmlformats.org/spreadsheetml/2006/main" count="117" uniqueCount="89">
  <si>
    <t>d</t>
    <phoneticPr fontId="1"/>
  </si>
  <si>
    <t>HH'</t>
    <phoneticPr fontId="1"/>
  </si>
  <si>
    <t>β</t>
    <phoneticPr fontId="1"/>
  </si>
  <si>
    <t>f</t>
    <phoneticPr fontId="1"/>
  </si>
  <si>
    <t>S</t>
    <phoneticPr fontId="1"/>
  </si>
  <si>
    <t>M</t>
    <phoneticPr fontId="1"/>
  </si>
  <si>
    <t>HD'</t>
    <phoneticPr fontId="1"/>
  </si>
  <si>
    <t>HD</t>
    <phoneticPr fontId="1"/>
  </si>
  <si>
    <t>FF</t>
    <phoneticPr fontId="1"/>
  </si>
  <si>
    <t>BF</t>
    <phoneticPr fontId="1"/>
  </si>
  <si>
    <t>EP</t>
    <phoneticPr fontId="1"/>
  </si>
  <si>
    <t>XP</t>
    <phoneticPr fontId="1"/>
  </si>
  <si>
    <t>・Calculation</t>
    <phoneticPr fontId="1"/>
  </si>
  <si>
    <t>・Input</t>
    <phoneticPr fontId="1"/>
  </si>
  <si>
    <t>・Output</t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</si>
  <si>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</si>
  <si>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</si>
  <si>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r>
      <t>S</t>
    </r>
    <r>
      <rPr>
        <b/>
        <vertAlign val="superscript"/>
        <sz val="14"/>
        <rFont val="ＭＳ Ｐゴシック"/>
        <family val="3"/>
        <charset val="128"/>
      </rPr>
      <t>-1</t>
    </r>
    <phoneticPr fontId="1"/>
  </si>
  <si>
    <r>
      <t>M</t>
    </r>
    <r>
      <rPr>
        <b/>
        <vertAlign val="superscript"/>
        <sz val="14"/>
        <rFont val="ＭＳ Ｐゴシック"/>
        <family val="3"/>
        <charset val="128"/>
      </rPr>
      <t>-1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</si>
  <si>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</si>
  <si>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</si>
  <si>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t>Y</t>
    <phoneticPr fontId="1"/>
  </si>
  <si>
    <t>Y'</t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</si>
  <si>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</si>
  <si>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</si>
  <si>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</si>
  <si>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</si>
  <si>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</si>
  <si>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</si>
  <si>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</si>
  <si>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</si>
  <si>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t>object</t>
    <phoneticPr fontId="1"/>
  </si>
  <si>
    <t>image</t>
    <phoneticPr fontId="1"/>
  </si>
  <si>
    <t>(BF)</t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</si>
  <si>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</si>
  <si>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</si>
  <si>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</si>
  <si>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</si>
  <si>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t>(FF)</t>
    <phoneticPr fontId="1"/>
  </si>
  <si>
    <t>z</t>
    <phoneticPr fontId="1"/>
  </si>
  <si>
    <t>L1</t>
    <phoneticPr fontId="1"/>
  </si>
  <si>
    <t>L1+HH'1</t>
    <phoneticPr fontId="1"/>
  </si>
  <si>
    <t>L2</t>
  </si>
  <si>
    <t>FF</t>
    <phoneticPr fontId="1"/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</si>
  <si>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</si>
  <si>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</si>
  <si>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</si>
  <si>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</si>
  <si>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</si>
  <si>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</si>
  <si>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</si>
  <si>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</si>
  <si>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</si>
  <si>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</si>
  <si>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</si>
  <si>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</si>
  <si>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</si>
  <si>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</si>
  <si>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</si>
  <si>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</si>
  <si>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</si>
  <si>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</si>
  <si>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L2+HH'2</t>
    <phoneticPr fontId="1"/>
  </si>
  <si>
    <t>L3+HH'3</t>
    <phoneticPr fontId="1"/>
  </si>
  <si>
    <t>L4+HH'4</t>
    <phoneticPr fontId="1"/>
  </si>
  <si>
    <t>L5+HH'5</t>
    <phoneticPr fontId="1"/>
  </si>
  <si>
    <t>L6+HH'6</t>
    <phoneticPr fontId="1"/>
  </si>
  <si>
    <t>L7+HH'7</t>
    <phoneticPr fontId="1"/>
  </si>
  <si>
    <t>L8+HH'8</t>
    <phoneticPr fontId="1"/>
  </si>
  <si>
    <t>L9+HH'9</t>
    <phoneticPr fontId="1"/>
  </si>
  <si>
    <t>L10+HH'10</t>
    <phoneticPr fontId="1"/>
  </si>
  <si>
    <t>L11+HH'11</t>
    <phoneticPr fontId="1"/>
  </si>
  <si>
    <t>L12+HH'12</t>
    <phoneticPr fontId="1"/>
  </si>
  <si>
    <t>L13+HH'13</t>
    <phoneticPr fontId="1"/>
  </si>
  <si>
    <t>L14+HH'14</t>
    <phoneticPr fontId="1"/>
  </si>
  <si>
    <t>L15+HH'15</t>
    <phoneticPr fontId="1"/>
  </si>
  <si>
    <t>L16+HH'16</t>
    <phoneticPr fontId="1"/>
  </si>
  <si>
    <t>L17+HH'17</t>
    <phoneticPr fontId="1"/>
  </si>
  <si>
    <t>L18+HH'18</t>
    <phoneticPr fontId="1"/>
  </si>
  <si>
    <t>L19+HH'19</t>
    <phoneticPr fontId="1"/>
  </si>
  <si>
    <t>L20+HH'20</t>
    <phoneticPr fontId="1"/>
  </si>
  <si>
    <t>L</t>
    <phoneticPr fontId="1"/>
  </si>
  <si>
    <t>TL</t>
    <phoneticPr fontId="1"/>
  </si>
  <si>
    <t>TL+BF</t>
    <phoneticPr fontId="1"/>
  </si>
  <si>
    <t>(BF)</t>
    <phoneticPr fontId="1"/>
  </si>
  <si>
    <r>
      <t>FF</t>
    </r>
    <r>
      <rPr>
        <b/>
        <vertAlign val="subscript"/>
        <sz val="14"/>
        <rFont val="ＭＳ Ｐゴシック"/>
        <family val="3"/>
        <charset val="128"/>
      </rPr>
      <t>inf</t>
    </r>
    <phoneticPr fontId="1"/>
  </si>
  <si>
    <r>
      <t>BF</t>
    </r>
    <r>
      <rPr>
        <b/>
        <vertAlign val="subscript"/>
        <sz val="14"/>
        <rFont val="ＭＳ Ｐゴシック"/>
        <family val="3"/>
        <charset val="128"/>
      </rPr>
      <t>inf</t>
    </r>
    <phoneticPr fontId="1"/>
  </si>
  <si>
    <r>
      <t>β</t>
    </r>
    <r>
      <rPr>
        <b/>
        <vertAlign val="subscript"/>
        <sz val="11"/>
        <rFont val="ＭＳ Ｐゴシック"/>
        <family val="3"/>
        <charset val="128"/>
      </rPr>
      <t>p</t>
    </r>
    <phoneticPr fontId="1"/>
  </si>
  <si>
    <r>
      <t>F</t>
    </r>
    <r>
      <rPr>
        <b/>
        <vertAlign val="subscript"/>
        <sz val="11"/>
        <rFont val="ＭＳ Ｐゴシック"/>
        <family val="3"/>
        <charset val="128"/>
      </rPr>
      <t>eff</t>
    </r>
    <r>
      <rPr>
        <b/>
        <sz val="11"/>
        <rFont val="ＭＳ Ｐゴシック"/>
        <family val="3"/>
        <charset val="128"/>
      </rPr>
      <t>/F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</si>
</sst>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bscript"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sz val="8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/>
    <xf numFmtId="0" fontId="0" fillId="4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6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2" fillId="0" borderId="10" xfId="0" applyFont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Calculation!$M$5:$M$66</c:f>
              <c:numCache>
                <c:formatCode>General</c:formatCode>
                <c:ptCount val="62"/>
                <c:pt idx="0">
                  <c:v>-1.6666666666666667</c:v>
                </c:pt>
                <c:pt idx="1">
                  <c:v>0</c:v>
                </c:pt>
                <c:pt idx="3">
                  <c:v>4.1666666666666664E-2</c:v>
                </c:pt>
                <c:pt idx="4">
                  <c:v>0.70833333333333326</c:v>
                </c:pt>
                <c:pt idx="6">
                  <c:v>0.74999999999999989</c:v>
                </c:pt>
                <c:pt idx="7">
                  <c:v>1.583333333333333</c:v>
                </c:pt>
                <c:pt idx="9">
                  <c:v>1.6249999999999998</c:v>
                </c:pt>
                <c:pt idx="10">
                  <c:v>1.6249999999999998</c:v>
                </c:pt>
                <c:pt idx="12">
                  <c:v>1.6249999999999998</c:v>
                </c:pt>
                <c:pt idx="13">
                  <c:v>1.6249999999999998</c:v>
                </c:pt>
                <c:pt idx="15">
                  <c:v>1.6249999999999998</c:v>
                </c:pt>
                <c:pt idx="16">
                  <c:v>1.6249999999999998</c:v>
                </c:pt>
                <c:pt idx="18">
                  <c:v>1.6249999999999998</c:v>
                </c:pt>
                <c:pt idx="19">
                  <c:v>1.6249999999999998</c:v>
                </c:pt>
                <c:pt idx="21">
                  <c:v>1.6249999999999998</c:v>
                </c:pt>
                <c:pt idx="22">
                  <c:v>1.6249999999999998</c:v>
                </c:pt>
                <c:pt idx="24">
                  <c:v>1.6249999999999998</c:v>
                </c:pt>
                <c:pt idx="25">
                  <c:v>1.6249999999999998</c:v>
                </c:pt>
                <c:pt idx="27">
                  <c:v>1.6249999999999998</c:v>
                </c:pt>
                <c:pt idx="28">
                  <c:v>1.6249999999999998</c:v>
                </c:pt>
                <c:pt idx="30">
                  <c:v>1.6249999999999998</c:v>
                </c:pt>
                <c:pt idx="31">
                  <c:v>1.6249999999999998</c:v>
                </c:pt>
                <c:pt idx="33">
                  <c:v>1.6249999999999998</c:v>
                </c:pt>
                <c:pt idx="34">
                  <c:v>1.6249999999999998</c:v>
                </c:pt>
                <c:pt idx="36">
                  <c:v>1.6249999999999998</c:v>
                </c:pt>
                <c:pt idx="37">
                  <c:v>1.6249999999999998</c:v>
                </c:pt>
                <c:pt idx="39">
                  <c:v>1.6249999999999998</c:v>
                </c:pt>
                <c:pt idx="40">
                  <c:v>1.6249999999999998</c:v>
                </c:pt>
                <c:pt idx="42">
                  <c:v>1.6249999999999998</c:v>
                </c:pt>
                <c:pt idx="43">
                  <c:v>1.6249999999999998</c:v>
                </c:pt>
                <c:pt idx="45">
                  <c:v>1.6249999999999998</c:v>
                </c:pt>
                <c:pt idx="46">
                  <c:v>1.6249999999999998</c:v>
                </c:pt>
                <c:pt idx="48">
                  <c:v>1.6249999999999998</c:v>
                </c:pt>
                <c:pt idx="49">
                  <c:v>1.6249999999999998</c:v>
                </c:pt>
                <c:pt idx="51">
                  <c:v>1.6249999999999998</c:v>
                </c:pt>
                <c:pt idx="52">
                  <c:v>1.6249999999999998</c:v>
                </c:pt>
                <c:pt idx="54">
                  <c:v>1.6249999999999998</c:v>
                </c:pt>
                <c:pt idx="55">
                  <c:v>1.6249999999999998</c:v>
                </c:pt>
                <c:pt idx="57">
                  <c:v>1.6249999999999998</c:v>
                </c:pt>
                <c:pt idx="58">
                  <c:v>1.6249999999999998</c:v>
                </c:pt>
                <c:pt idx="60">
                  <c:v>1.6249999999999998</c:v>
                </c:pt>
                <c:pt idx="61">
                  <c:v>5.3241869918699214</c:v>
                </c:pt>
              </c:numCache>
            </c:numRef>
          </c:xVal>
          <c:yVal>
            <c:numRef>
              <c:f>Calculation!$N$5:$N$66</c:f>
              <c:numCache>
                <c:formatCode>General</c:formatCode>
                <c:ptCount val="62"/>
                <c:pt idx="0">
                  <c:v>0</c:v>
                </c:pt>
                <c:pt idx="1">
                  <c:v>0.6106870229007636</c:v>
                </c:pt>
                <c:pt idx="3">
                  <c:v>0.6106870229007636</c:v>
                </c:pt>
                <c:pt idx="4">
                  <c:v>0.44783715012722669</c:v>
                </c:pt>
                <c:pt idx="6">
                  <c:v>0.44783715012722669</c:v>
                </c:pt>
                <c:pt idx="7">
                  <c:v>0.61747243426632759</c:v>
                </c:pt>
                <c:pt idx="9">
                  <c:v>0.61747243426632759</c:v>
                </c:pt>
                <c:pt idx="10">
                  <c:v>0.61747243426632759</c:v>
                </c:pt>
                <c:pt idx="12">
                  <c:v>0.61747243426632759</c:v>
                </c:pt>
                <c:pt idx="13">
                  <c:v>0.61747243426632759</c:v>
                </c:pt>
                <c:pt idx="15">
                  <c:v>0.61747243426632759</c:v>
                </c:pt>
                <c:pt idx="16">
                  <c:v>0.61747243426632759</c:v>
                </c:pt>
                <c:pt idx="18">
                  <c:v>0.61747243426632759</c:v>
                </c:pt>
                <c:pt idx="19">
                  <c:v>0.61747243426632759</c:v>
                </c:pt>
                <c:pt idx="21">
                  <c:v>0.61747243426632759</c:v>
                </c:pt>
                <c:pt idx="22">
                  <c:v>0.61747243426632759</c:v>
                </c:pt>
                <c:pt idx="24">
                  <c:v>0.61747243426632759</c:v>
                </c:pt>
                <c:pt idx="25">
                  <c:v>0.61747243426632759</c:v>
                </c:pt>
                <c:pt idx="27">
                  <c:v>0.61747243426632759</c:v>
                </c:pt>
                <c:pt idx="28">
                  <c:v>0.61747243426632759</c:v>
                </c:pt>
                <c:pt idx="30">
                  <c:v>0.61747243426632759</c:v>
                </c:pt>
                <c:pt idx="31">
                  <c:v>0.61747243426632759</c:v>
                </c:pt>
                <c:pt idx="33">
                  <c:v>0.61747243426632759</c:v>
                </c:pt>
                <c:pt idx="34">
                  <c:v>0.61747243426632759</c:v>
                </c:pt>
                <c:pt idx="36">
                  <c:v>0.61747243426632759</c:v>
                </c:pt>
                <c:pt idx="37">
                  <c:v>0.61747243426632759</c:v>
                </c:pt>
                <c:pt idx="39">
                  <c:v>0.61747243426632759</c:v>
                </c:pt>
                <c:pt idx="40">
                  <c:v>0.61747243426632759</c:v>
                </c:pt>
                <c:pt idx="42">
                  <c:v>0.61747243426632759</c:v>
                </c:pt>
                <c:pt idx="43">
                  <c:v>0.61747243426632759</c:v>
                </c:pt>
                <c:pt idx="45">
                  <c:v>0.61747243426632759</c:v>
                </c:pt>
                <c:pt idx="46">
                  <c:v>0.61747243426632759</c:v>
                </c:pt>
                <c:pt idx="48">
                  <c:v>0.61747243426632759</c:v>
                </c:pt>
                <c:pt idx="49">
                  <c:v>0.61747243426632759</c:v>
                </c:pt>
                <c:pt idx="51">
                  <c:v>0.61747243426632759</c:v>
                </c:pt>
                <c:pt idx="52">
                  <c:v>0.61747243426632759</c:v>
                </c:pt>
                <c:pt idx="54">
                  <c:v>0.61747243426632759</c:v>
                </c:pt>
                <c:pt idx="55">
                  <c:v>0.61747243426632759</c:v>
                </c:pt>
                <c:pt idx="57">
                  <c:v>0.61747243426632759</c:v>
                </c:pt>
                <c:pt idx="58">
                  <c:v>0.61747243426632759</c:v>
                </c:pt>
                <c:pt idx="60">
                  <c:v>0.61747243426632759</c:v>
                </c:pt>
                <c:pt idx="6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70-42BA-99A8-DC3FBE8E2E3C}"/>
            </c:ext>
          </c:extLst>
        </c:ser>
        <c:ser>
          <c:idx val="1"/>
          <c:order val="1"/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Calculation!$M$5:$M$66</c:f>
              <c:numCache>
                <c:formatCode>General</c:formatCode>
                <c:ptCount val="62"/>
                <c:pt idx="0">
                  <c:v>-1.6666666666666667</c:v>
                </c:pt>
                <c:pt idx="1">
                  <c:v>0</c:v>
                </c:pt>
                <c:pt idx="3">
                  <c:v>4.1666666666666664E-2</c:v>
                </c:pt>
                <c:pt idx="4">
                  <c:v>0.70833333333333326</c:v>
                </c:pt>
                <c:pt idx="6">
                  <c:v>0.74999999999999989</c:v>
                </c:pt>
                <c:pt idx="7">
                  <c:v>1.583333333333333</c:v>
                </c:pt>
                <c:pt idx="9">
                  <c:v>1.6249999999999998</c:v>
                </c:pt>
                <c:pt idx="10">
                  <c:v>1.6249999999999998</c:v>
                </c:pt>
                <c:pt idx="12">
                  <c:v>1.6249999999999998</c:v>
                </c:pt>
                <c:pt idx="13">
                  <c:v>1.6249999999999998</c:v>
                </c:pt>
                <c:pt idx="15">
                  <c:v>1.6249999999999998</c:v>
                </c:pt>
                <c:pt idx="16">
                  <c:v>1.6249999999999998</c:v>
                </c:pt>
                <c:pt idx="18">
                  <c:v>1.6249999999999998</c:v>
                </c:pt>
                <c:pt idx="19">
                  <c:v>1.6249999999999998</c:v>
                </c:pt>
                <c:pt idx="21">
                  <c:v>1.6249999999999998</c:v>
                </c:pt>
                <c:pt idx="22">
                  <c:v>1.6249999999999998</c:v>
                </c:pt>
                <c:pt idx="24">
                  <c:v>1.6249999999999998</c:v>
                </c:pt>
                <c:pt idx="25">
                  <c:v>1.6249999999999998</c:v>
                </c:pt>
                <c:pt idx="27">
                  <c:v>1.6249999999999998</c:v>
                </c:pt>
                <c:pt idx="28">
                  <c:v>1.6249999999999998</c:v>
                </c:pt>
                <c:pt idx="30">
                  <c:v>1.6249999999999998</c:v>
                </c:pt>
                <c:pt idx="31">
                  <c:v>1.6249999999999998</c:v>
                </c:pt>
                <c:pt idx="33">
                  <c:v>1.6249999999999998</c:v>
                </c:pt>
                <c:pt idx="34">
                  <c:v>1.6249999999999998</c:v>
                </c:pt>
                <c:pt idx="36">
                  <c:v>1.6249999999999998</c:v>
                </c:pt>
                <c:pt idx="37">
                  <c:v>1.6249999999999998</c:v>
                </c:pt>
                <c:pt idx="39">
                  <c:v>1.6249999999999998</c:v>
                </c:pt>
                <c:pt idx="40">
                  <c:v>1.6249999999999998</c:v>
                </c:pt>
                <c:pt idx="42">
                  <c:v>1.6249999999999998</c:v>
                </c:pt>
                <c:pt idx="43">
                  <c:v>1.6249999999999998</c:v>
                </c:pt>
                <c:pt idx="45">
                  <c:v>1.6249999999999998</c:v>
                </c:pt>
                <c:pt idx="46">
                  <c:v>1.6249999999999998</c:v>
                </c:pt>
                <c:pt idx="48">
                  <c:v>1.6249999999999998</c:v>
                </c:pt>
                <c:pt idx="49">
                  <c:v>1.6249999999999998</c:v>
                </c:pt>
                <c:pt idx="51">
                  <c:v>1.6249999999999998</c:v>
                </c:pt>
                <c:pt idx="52">
                  <c:v>1.6249999999999998</c:v>
                </c:pt>
                <c:pt idx="54">
                  <c:v>1.6249999999999998</c:v>
                </c:pt>
                <c:pt idx="55">
                  <c:v>1.6249999999999998</c:v>
                </c:pt>
                <c:pt idx="57">
                  <c:v>1.6249999999999998</c:v>
                </c:pt>
                <c:pt idx="58">
                  <c:v>1.6249999999999998</c:v>
                </c:pt>
                <c:pt idx="60">
                  <c:v>1.6249999999999998</c:v>
                </c:pt>
                <c:pt idx="61">
                  <c:v>5.3241869918699214</c:v>
                </c:pt>
              </c:numCache>
            </c:numRef>
          </c:xVal>
          <c:yVal>
            <c:numRef>
              <c:f>Calculation!$O$5:$O$66</c:f>
              <c:numCache>
                <c:formatCode>General</c:formatCode>
                <c:ptCount val="62"/>
                <c:pt idx="0">
                  <c:v>2.7291666666666656</c:v>
                </c:pt>
                <c:pt idx="1">
                  <c:v>1.5162037037037022</c:v>
                </c:pt>
                <c:pt idx="3">
                  <c:v>1.5162037037037022</c:v>
                </c:pt>
                <c:pt idx="4">
                  <c:v>2.0216049382715318E-2</c:v>
                </c:pt>
                <c:pt idx="6">
                  <c:v>2.0216049382715318E-2</c:v>
                </c:pt>
                <c:pt idx="7">
                  <c:v>-1.8329218106995881</c:v>
                </c:pt>
                <c:pt idx="9">
                  <c:v>-1.8329218106995881</c:v>
                </c:pt>
                <c:pt idx="10">
                  <c:v>-1.8329218106995881</c:v>
                </c:pt>
                <c:pt idx="12">
                  <c:v>-1.8329218106995881</c:v>
                </c:pt>
                <c:pt idx="13">
                  <c:v>-1.8329218106995881</c:v>
                </c:pt>
                <c:pt idx="15">
                  <c:v>-1.8329218106995881</c:v>
                </c:pt>
                <c:pt idx="16">
                  <c:v>-1.8329218106995881</c:v>
                </c:pt>
                <c:pt idx="18">
                  <c:v>-1.8329218106995881</c:v>
                </c:pt>
                <c:pt idx="19">
                  <c:v>-1.8329218106995881</c:v>
                </c:pt>
                <c:pt idx="21">
                  <c:v>-1.8329218106995881</c:v>
                </c:pt>
                <c:pt idx="22">
                  <c:v>-1.8329218106995881</c:v>
                </c:pt>
                <c:pt idx="24">
                  <c:v>-1.8329218106995881</c:v>
                </c:pt>
                <c:pt idx="25">
                  <c:v>-1.8329218106995881</c:v>
                </c:pt>
                <c:pt idx="27">
                  <c:v>-1.8329218106995881</c:v>
                </c:pt>
                <c:pt idx="28">
                  <c:v>-1.8329218106995881</c:v>
                </c:pt>
                <c:pt idx="30">
                  <c:v>-1.8329218106995881</c:v>
                </c:pt>
                <c:pt idx="31">
                  <c:v>-1.8329218106995881</c:v>
                </c:pt>
                <c:pt idx="33">
                  <c:v>-1.8329218106995881</c:v>
                </c:pt>
                <c:pt idx="34">
                  <c:v>-1.8329218106995881</c:v>
                </c:pt>
                <c:pt idx="36">
                  <c:v>-1.8329218106995881</c:v>
                </c:pt>
                <c:pt idx="37">
                  <c:v>-1.8329218106995881</c:v>
                </c:pt>
                <c:pt idx="39">
                  <c:v>-1.8329218106995881</c:v>
                </c:pt>
                <c:pt idx="40">
                  <c:v>-1.8329218106995881</c:v>
                </c:pt>
                <c:pt idx="42">
                  <c:v>-1.8329218106995881</c:v>
                </c:pt>
                <c:pt idx="43">
                  <c:v>-1.8329218106995881</c:v>
                </c:pt>
                <c:pt idx="45">
                  <c:v>-1.8329218106995881</c:v>
                </c:pt>
                <c:pt idx="46">
                  <c:v>-1.8329218106995881</c:v>
                </c:pt>
                <c:pt idx="48">
                  <c:v>-1.8329218106995881</c:v>
                </c:pt>
                <c:pt idx="49">
                  <c:v>-1.8329218106995881</c:v>
                </c:pt>
                <c:pt idx="51">
                  <c:v>-1.8329218106995881</c:v>
                </c:pt>
                <c:pt idx="52">
                  <c:v>-1.8329218106995881</c:v>
                </c:pt>
                <c:pt idx="54">
                  <c:v>-1.8329218106995881</c:v>
                </c:pt>
                <c:pt idx="55">
                  <c:v>-1.8329218106995881</c:v>
                </c:pt>
                <c:pt idx="57">
                  <c:v>-1.8329218106995881</c:v>
                </c:pt>
                <c:pt idx="58">
                  <c:v>-1.8329218106995881</c:v>
                </c:pt>
                <c:pt idx="60">
                  <c:v>-1.8329218106995881</c:v>
                </c:pt>
                <c:pt idx="61">
                  <c:v>-5.9908536585365866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70-42BA-99A8-DC3FBE8E2E3C}"/>
            </c:ext>
          </c:extLst>
        </c:ser>
        <c:ser>
          <c:idx val="2"/>
          <c:order val="2"/>
          <c:spPr>
            <a:ln w="63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Calculation!$W$8:$W$9</c:f>
              <c:numCache>
                <c:formatCode>General</c:formatCode>
                <c:ptCount val="2"/>
                <c:pt idx="0">
                  <c:v>-1.6666666666666667</c:v>
                </c:pt>
                <c:pt idx="1">
                  <c:v>2.0833333333333299</c:v>
                </c:pt>
              </c:numCache>
            </c:numRef>
          </c:xVal>
          <c:yVal>
            <c:numRef>
              <c:f>Calculation!$X$8:$X$9</c:f>
              <c:numCache>
                <c:formatCode>General</c:formatCode>
                <c:ptCount val="2"/>
                <c:pt idx="0">
                  <c:v>2.7291666666666656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E70-42BA-99A8-DC3FBE8E2E3C}"/>
            </c:ext>
          </c:extLst>
        </c:ser>
        <c:ser>
          <c:idx val="3"/>
          <c:order val="3"/>
          <c:spPr>
            <a:ln w="63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Calculation!$W$11:$W$12</c:f>
              <c:numCache>
                <c:formatCode>General</c:formatCode>
                <c:ptCount val="2"/>
                <c:pt idx="0">
                  <c:v>5.3241869918699214</c:v>
                </c:pt>
                <c:pt idx="1">
                  <c:v>-5.6954436450842305E-3</c:v>
                </c:pt>
              </c:numCache>
            </c:numRef>
          </c:xVal>
          <c:yVal>
            <c:numRef>
              <c:f>Calculation!$X$11:$X$12</c:f>
              <c:numCache>
                <c:formatCode>General</c:formatCode>
                <c:ptCount val="2"/>
                <c:pt idx="0">
                  <c:v>-5.9908536585365866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E70-42BA-99A8-DC3FBE8E2E3C}"/>
            </c:ext>
          </c:extLst>
        </c:ser>
        <c:ser>
          <c:idx val="4"/>
          <c:order val="4"/>
          <c:spPr>
            <a:ln w="63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Calculation!$T$8:$T$9</c:f>
              <c:numCache>
                <c:formatCode>General</c:formatCode>
                <c:ptCount val="2"/>
                <c:pt idx="0">
                  <c:v>-1.6666666666666667</c:v>
                </c:pt>
                <c:pt idx="1">
                  <c:v>1.0624999999999989</c:v>
                </c:pt>
              </c:numCache>
            </c:numRef>
          </c:xVal>
          <c:yVal>
            <c:numRef>
              <c:f>Calculation!$U$8:$U$9</c:f>
              <c:numCache>
                <c:formatCode>General</c:formatCode>
                <c:ptCount val="2"/>
                <c:pt idx="0">
                  <c:v>2.7291666666666656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E70-42BA-99A8-DC3FBE8E2E3C}"/>
            </c:ext>
          </c:extLst>
        </c:ser>
        <c:ser>
          <c:idx val="5"/>
          <c:order val="5"/>
          <c:spPr>
            <a:ln w="63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Calculation!$T$11:$T$12</c:f>
              <c:numCache>
                <c:formatCode>General</c:formatCode>
                <c:ptCount val="2"/>
                <c:pt idx="0">
                  <c:v>5.3241869918699214</c:v>
                </c:pt>
                <c:pt idx="1">
                  <c:v>-0.66666666666666585</c:v>
                </c:pt>
              </c:numCache>
            </c:numRef>
          </c:xVal>
          <c:yVal>
            <c:numRef>
              <c:f>Calculation!$U$11:$U$12</c:f>
              <c:numCache>
                <c:formatCode>General</c:formatCode>
                <c:ptCount val="2"/>
                <c:pt idx="0">
                  <c:v>-5.9908536585365866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E70-42BA-99A8-DC3FBE8E2E3C}"/>
            </c:ext>
          </c:extLst>
        </c:ser>
        <c:ser>
          <c:idx val="6"/>
          <c:order val="6"/>
          <c:spPr>
            <a:ln w="63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Calculation!$Q$8:$Q$10</c:f>
              <c:numCache>
                <c:formatCode>General</c:formatCode>
                <c:ptCount val="3"/>
                <c:pt idx="0">
                  <c:v>-1.6666666666666667</c:v>
                </c:pt>
                <c:pt idx="1">
                  <c:v>-0.66666666666666585</c:v>
                </c:pt>
                <c:pt idx="2">
                  <c:v>1.2083333333333337</c:v>
                </c:pt>
              </c:numCache>
            </c:numRef>
          </c:xVal>
          <c:yVal>
            <c:numRef>
              <c:f>Calculation!$R$8:$R$10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E70-42BA-99A8-DC3FBE8E2E3C}"/>
            </c:ext>
          </c:extLst>
        </c:ser>
        <c:ser>
          <c:idx val="7"/>
          <c:order val="7"/>
          <c:spPr>
            <a:ln w="63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Calculation!$Q$12:$Q$14</c:f>
              <c:numCache>
                <c:formatCode>General</c:formatCode>
                <c:ptCount val="3"/>
                <c:pt idx="0">
                  <c:v>5.3241869918699214</c:v>
                </c:pt>
                <c:pt idx="1">
                  <c:v>1.0624999999999989</c:v>
                </c:pt>
                <c:pt idx="2">
                  <c:v>-0.81250000000000067</c:v>
                </c:pt>
              </c:numCache>
            </c:numRef>
          </c:xVal>
          <c:yVal>
            <c:numRef>
              <c:f>Calculation!$R$12:$R$14</c:f>
              <c:numCache>
                <c:formatCode>General</c:formatCode>
                <c:ptCount val="3"/>
                <c:pt idx="0">
                  <c:v>-1</c:v>
                </c:pt>
                <c:pt idx="1">
                  <c:v>-1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E70-42BA-99A8-DC3FBE8E2E3C}"/>
            </c:ext>
          </c:extLst>
        </c:ser>
        <c:ser>
          <c:idx val="9"/>
          <c:order val="8"/>
          <c:spPr>
            <a:ln w="317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Calculation!$T$14:$T$17</c:f>
              <c:numCache>
                <c:formatCode>General</c:formatCode>
                <c:ptCount val="4"/>
                <c:pt idx="0">
                  <c:v>-1.6666666666666667</c:v>
                </c:pt>
                <c:pt idx="1">
                  <c:v>1.0624999999999989</c:v>
                </c:pt>
                <c:pt idx="2">
                  <c:v>-0.66666666666666585</c:v>
                </c:pt>
                <c:pt idx="3">
                  <c:v>5.3241869918699214</c:v>
                </c:pt>
              </c:numCache>
            </c:numRef>
          </c:xVal>
          <c:yVal>
            <c:numRef>
              <c:f>Calculation!$U$14:$U$17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E70-42BA-99A8-DC3FBE8E2E3C}"/>
            </c:ext>
          </c:extLst>
        </c:ser>
        <c:ser>
          <c:idx val="8"/>
          <c:order val="9"/>
          <c:spPr>
            <a:ln w="63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Calculation!$Q$16:$Q$20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3">
                  <c:v>1.6249999999999998</c:v>
                </c:pt>
                <c:pt idx="4">
                  <c:v>1.6249999999999998</c:v>
                </c:pt>
              </c:numCache>
            </c:numRef>
          </c:xVal>
          <c:yVal>
            <c:numRef>
              <c:f>Calculation!$R$16:$R$20</c:f>
              <c:numCache>
                <c:formatCode>General</c:formatCode>
                <c:ptCount val="5"/>
                <c:pt idx="0">
                  <c:v>0.6106870229007636</c:v>
                </c:pt>
                <c:pt idx="1">
                  <c:v>0</c:v>
                </c:pt>
                <c:pt idx="3">
                  <c:v>0.61747243426632759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E70-42BA-99A8-DC3FBE8E2E3C}"/>
            </c:ext>
          </c:extLst>
        </c:ser>
        <c:ser>
          <c:idx val="10"/>
          <c:order val="10"/>
          <c:spPr>
            <a:ln w="6350" cap="rnd">
              <a:solidFill>
                <a:schemeClr val="accent5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Calculation!$T$19:$T$23</c:f>
              <c:numCache>
                <c:formatCode>General</c:formatCode>
                <c:ptCount val="5"/>
                <c:pt idx="0">
                  <c:v>1.0624999999999989</c:v>
                </c:pt>
                <c:pt idx="1">
                  <c:v>1.0624999999999989</c:v>
                </c:pt>
                <c:pt idx="3">
                  <c:v>-0.66666666666666585</c:v>
                </c:pt>
                <c:pt idx="4">
                  <c:v>-0.66666666666666585</c:v>
                </c:pt>
              </c:numCache>
            </c:numRef>
          </c:xVal>
          <c:yVal>
            <c:numRef>
              <c:f>Calculation!$U$19:$U$23</c:f>
              <c:numCache>
                <c:formatCode>General</c:formatCode>
                <c:ptCount val="5"/>
                <c:pt idx="0">
                  <c:v>1</c:v>
                </c:pt>
                <c:pt idx="1">
                  <c:v>-1</c:v>
                </c:pt>
                <c:pt idx="3">
                  <c:v>1</c:v>
                </c:pt>
                <c:pt idx="4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E70-42BA-99A8-DC3FBE8E2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891055"/>
        <c:axId val="1"/>
      </c:scatterChart>
      <c:valAx>
        <c:axId val="49589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游ゴシック"/>
                <a:ea typeface="游ゴシック"/>
                <a:cs typeface="游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9589105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98013F-CB50-4887-A311-8DAF2CD842B1}">
  <sheetPr/>
  <sheetViews>
    <sheetView zoomScale="13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0332403-CFE8-0374-09DB-1B1C1F51F1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0A54-96FB-4A5E-9A0C-4440881CFDB8}">
  <dimension ref="A1:AE123"/>
  <sheetViews>
    <sheetView tabSelected="1" zoomScale="80" zoomScaleNormal="80" workbookViewId="0">
      <selection activeCell="B4" sqref="B4"/>
    </sheetView>
  </sheetViews>
  <sheetFormatPr defaultRowHeight="13.5" x14ac:dyDescent="0.15"/>
  <cols>
    <col min="1" max="1" width="9" style="1" customWidth="1"/>
    <col min="2" max="2" width="9" style="30" customWidth="1"/>
    <col min="3" max="26" width="8.625" style="1" customWidth="1"/>
    <col min="27" max="27" width="8.75" style="1" customWidth="1"/>
  </cols>
  <sheetData>
    <row r="1" spans="1:31" x14ac:dyDescent="0.15">
      <c r="J1" s="10"/>
    </row>
    <row r="2" spans="1:31" ht="17.25" x14ac:dyDescent="0.2">
      <c r="B2" s="52" t="s">
        <v>13</v>
      </c>
      <c r="J2" s="10"/>
      <c r="K2" s="53" t="s">
        <v>14</v>
      </c>
    </row>
    <row r="3" spans="1:31" x14ac:dyDescent="0.15">
      <c r="J3" s="10"/>
    </row>
    <row r="4" spans="1:31" s="47" customFormat="1" ht="21" thickBot="1" x14ac:dyDescent="0.35">
      <c r="A4" s="30"/>
      <c r="B4" s="30"/>
      <c r="C4" s="29" t="s">
        <v>3</v>
      </c>
      <c r="D4" s="29" t="s">
        <v>1</v>
      </c>
      <c r="E4" s="29" t="s">
        <v>0</v>
      </c>
      <c r="F4" s="48"/>
      <c r="G4" s="29" t="s">
        <v>8</v>
      </c>
      <c r="H4" s="29" t="s">
        <v>10</v>
      </c>
      <c r="J4" s="46"/>
      <c r="M4" s="29" t="s">
        <v>39</v>
      </c>
      <c r="N4" s="29" t="s">
        <v>15</v>
      </c>
      <c r="O4" s="29" t="s">
        <v>16</v>
      </c>
      <c r="P4" s="30"/>
      <c r="Q4" s="29" t="s">
        <v>3</v>
      </c>
      <c r="R4" s="30" t="s">
        <v>82</v>
      </c>
      <c r="S4" s="29" t="s">
        <v>85</v>
      </c>
      <c r="T4" s="29" t="s">
        <v>7</v>
      </c>
      <c r="U4" s="29" t="s">
        <v>1</v>
      </c>
      <c r="V4" s="29" t="s">
        <v>6</v>
      </c>
      <c r="W4" s="29" t="s">
        <v>86</v>
      </c>
      <c r="X4" s="29" t="s">
        <v>2</v>
      </c>
      <c r="Y4" s="29" t="s">
        <v>9</v>
      </c>
      <c r="Z4" s="29" t="s">
        <v>11</v>
      </c>
      <c r="AA4" s="29" t="s">
        <v>21</v>
      </c>
      <c r="AB4" s="29" t="s">
        <v>22</v>
      </c>
      <c r="AC4" s="30" t="s">
        <v>87</v>
      </c>
      <c r="AD4" s="30" t="s">
        <v>88</v>
      </c>
      <c r="AE4" s="30"/>
    </row>
    <row r="5" spans="1:31" ht="14.25" thickBot="1" x14ac:dyDescent="0.2">
      <c r="B5" s="30" t="s">
        <v>31</v>
      </c>
      <c r="D5" s="30"/>
      <c r="E5" s="56" t="s">
        <v>38</v>
      </c>
      <c r="G5" s="4">
        <v>-1.6666666666666667</v>
      </c>
      <c r="H5" s="4">
        <v>2.0833333333333299</v>
      </c>
      <c r="J5" s="10"/>
      <c r="K5" s="30" t="s">
        <v>31</v>
      </c>
      <c r="L5" s="70" t="s">
        <v>43</v>
      </c>
      <c r="M5" s="5">
        <f>G5</f>
        <v>-1.6666666666666667</v>
      </c>
      <c r="N5" s="14">
        <f>0</f>
        <v>0</v>
      </c>
      <c r="O5" s="33">
        <f>AA5</f>
        <v>2.7291666666666656</v>
      </c>
      <c r="Q5" s="20">
        <f>Q76</f>
        <v>1.8749999999999996</v>
      </c>
      <c r="R5" s="20">
        <f>F77</f>
        <v>1.6249999999999998</v>
      </c>
      <c r="S5" s="20">
        <f>S75</f>
        <v>-0.81250000000000033</v>
      </c>
      <c r="T5" s="20">
        <f>S77</f>
        <v>1.0624999999999989</v>
      </c>
      <c r="U5" s="20">
        <f>R5+V5-T5</f>
        <v>-1.7291666666666647</v>
      </c>
      <c r="V5" s="20">
        <f>Q77</f>
        <v>-2.2916666666666656</v>
      </c>
      <c r="W5" s="20">
        <f>Q75</f>
        <v>-0.41666666666666613</v>
      </c>
      <c r="X5" s="20">
        <f>U76</f>
        <v>-2.1951219512195141</v>
      </c>
      <c r="Y5" s="20">
        <f>U75</f>
        <v>3.6991869918699214</v>
      </c>
      <c r="Z5" s="20">
        <f>W75</f>
        <v>-1.630695443645084</v>
      </c>
      <c r="AA5" s="20">
        <f>W76</f>
        <v>2.7291666666666656</v>
      </c>
      <c r="AB5" s="20">
        <f>W77</f>
        <v>-5.9908536585365866</v>
      </c>
      <c r="AC5" s="20">
        <f>Y75</f>
        <v>0.64748201438848973</v>
      </c>
      <c r="AD5" s="20">
        <f>Y77</f>
        <v>4.3902439024390247</v>
      </c>
      <c r="AE5" s="1"/>
    </row>
    <row r="6" spans="1:31" x14ac:dyDescent="0.15">
      <c r="B6" s="30">
        <v>1</v>
      </c>
      <c r="C6" s="34">
        <v>1</v>
      </c>
      <c r="D6" s="35">
        <v>4.1666666666666664E-2</v>
      </c>
      <c r="E6" s="36">
        <v>0.66666666666666663</v>
      </c>
      <c r="J6" s="10"/>
      <c r="K6" s="30">
        <v>1</v>
      </c>
      <c r="L6" s="70" t="s">
        <v>40</v>
      </c>
      <c r="M6" s="61">
        <v>0</v>
      </c>
      <c r="N6" s="62">
        <f>T82</f>
        <v>0.6106870229007636</v>
      </c>
      <c r="O6" s="63">
        <f>V82</f>
        <v>1.5162037037037022</v>
      </c>
      <c r="AB6" s="1"/>
      <c r="AC6" s="1"/>
    </row>
    <row r="7" spans="1:31" x14ac:dyDescent="0.15">
      <c r="B7" s="30">
        <v>2</v>
      </c>
      <c r="C7" s="37">
        <v>-1</v>
      </c>
      <c r="D7" s="49">
        <v>4.1666666666666664E-2</v>
      </c>
      <c r="E7" s="50">
        <v>0.83333333333333304</v>
      </c>
      <c r="J7" s="10"/>
      <c r="L7" s="70"/>
      <c r="M7" s="64"/>
      <c r="N7" s="65"/>
      <c r="O7" s="66"/>
      <c r="AB7" s="1"/>
      <c r="AC7" s="1"/>
    </row>
    <row r="8" spans="1:31" ht="14.25" thickBot="1" x14ac:dyDescent="0.2">
      <c r="B8" s="30">
        <v>3</v>
      </c>
      <c r="C8" s="37">
        <v>1.6666666666666667</v>
      </c>
      <c r="D8" s="49">
        <v>4.1666666666666664E-2</v>
      </c>
      <c r="E8" s="50">
        <v>0</v>
      </c>
      <c r="F8" s="55"/>
      <c r="J8" s="10"/>
      <c r="L8" s="70" t="s">
        <v>41</v>
      </c>
      <c r="M8" s="64">
        <f>M6+D6</f>
        <v>4.1666666666666664E-2</v>
      </c>
      <c r="N8" s="65">
        <f>N6</f>
        <v>0.6106870229007636</v>
      </c>
      <c r="O8" s="66">
        <f>O6</f>
        <v>1.5162037037037022</v>
      </c>
      <c r="Q8" s="54">
        <f>G5</f>
        <v>-1.6666666666666667</v>
      </c>
      <c r="R8" s="54">
        <v>1</v>
      </c>
      <c r="S8" s="54"/>
      <c r="T8" s="54">
        <f>G5</f>
        <v>-1.6666666666666667</v>
      </c>
      <c r="U8" s="54">
        <f>O5</f>
        <v>2.7291666666666656</v>
      </c>
      <c r="V8" s="54"/>
      <c r="W8" s="54">
        <f>G5</f>
        <v>-1.6666666666666667</v>
      </c>
      <c r="X8" s="54">
        <f>O5</f>
        <v>2.7291666666666656</v>
      </c>
      <c r="AB8" s="1"/>
      <c r="AC8" s="1"/>
    </row>
    <row r="9" spans="1:31" x14ac:dyDescent="0.15">
      <c r="B9" s="30">
        <v>4</v>
      </c>
      <c r="C9" s="37">
        <v>1E+18</v>
      </c>
      <c r="D9" s="49">
        <v>0</v>
      </c>
      <c r="E9" s="50">
        <v>0</v>
      </c>
      <c r="J9" s="10"/>
      <c r="K9" s="30">
        <v>2</v>
      </c>
      <c r="L9" s="70" t="s">
        <v>42</v>
      </c>
      <c r="M9" s="61">
        <f>F84</f>
        <v>0.70833333333333326</v>
      </c>
      <c r="N9" s="62">
        <f>T84</f>
        <v>0.44783715012722669</v>
      </c>
      <c r="O9" s="63">
        <f>V84</f>
        <v>2.0216049382715318E-2</v>
      </c>
      <c r="Q9" s="54">
        <f>M6+T5+U5</f>
        <v>-0.66666666666666585</v>
      </c>
      <c r="R9" s="54">
        <v>1</v>
      </c>
      <c r="S9" s="54"/>
      <c r="T9" s="54">
        <f>M6+T5</f>
        <v>1.0624999999999989</v>
      </c>
      <c r="U9" s="54">
        <v>0</v>
      </c>
      <c r="V9" s="54"/>
      <c r="W9" s="54">
        <f>M6+H5</f>
        <v>2.0833333333333299</v>
      </c>
      <c r="X9" s="54">
        <v>0</v>
      </c>
      <c r="AB9" s="1"/>
      <c r="AC9" s="1"/>
    </row>
    <row r="10" spans="1:31" x14ac:dyDescent="0.15">
      <c r="B10" s="30">
        <v>5</v>
      </c>
      <c r="C10" s="37">
        <v>1E+18</v>
      </c>
      <c r="D10" s="49">
        <v>0</v>
      </c>
      <c r="E10" s="50">
        <v>0</v>
      </c>
      <c r="J10" s="10"/>
      <c r="L10" s="70"/>
      <c r="M10" s="64"/>
      <c r="N10" s="65"/>
      <c r="O10" s="66"/>
      <c r="Q10" s="54">
        <f>Q9+Q5</f>
        <v>1.2083333333333337</v>
      </c>
      <c r="R10" s="54">
        <v>0</v>
      </c>
      <c r="S10" s="54"/>
      <c r="T10" s="54"/>
      <c r="U10" s="54"/>
      <c r="V10" s="54"/>
      <c r="W10" s="54"/>
      <c r="X10" s="54"/>
      <c r="AB10" s="1"/>
      <c r="AC10" s="1"/>
    </row>
    <row r="11" spans="1:31" ht="14.25" thickBot="1" x14ac:dyDescent="0.2">
      <c r="B11" s="30">
        <v>6</v>
      </c>
      <c r="C11" s="37">
        <v>1E+18</v>
      </c>
      <c r="D11" s="49">
        <v>0</v>
      </c>
      <c r="E11" s="50">
        <v>0</v>
      </c>
      <c r="J11" s="10"/>
      <c r="L11" s="70" t="s">
        <v>62</v>
      </c>
      <c r="M11" s="67">
        <f>M9+D7</f>
        <v>0.74999999999999989</v>
      </c>
      <c r="N11" s="68">
        <f>N9</f>
        <v>0.44783715012722669</v>
      </c>
      <c r="O11" s="69">
        <f>O9</f>
        <v>2.0216049382715318E-2</v>
      </c>
      <c r="Q11" s="54"/>
      <c r="R11" s="54"/>
      <c r="S11" s="54"/>
      <c r="T11" s="54">
        <f>M66</f>
        <v>5.3241869918699214</v>
      </c>
      <c r="U11" s="54">
        <f>O66</f>
        <v>-5.9908536585365866</v>
      </c>
      <c r="V11" s="54"/>
      <c r="W11" s="54">
        <f>M66</f>
        <v>5.3241869918699214</v>
      </c>
      <c r="X11" s="54">
        <f>O66</f>
        <v>-5.9908536585365866</v>
      </c>
      <c r="AB11" s="1"/>
      <c r="AC11" s="1"/>
    </row>
    <row r="12" spans="1:31" x14ac:dyDescent="0.15">
      <c r="B12" s="30">
        <v>7</v>
      </c>
      <c r="C12" s="37">
        <v>1E+18</v>
      </c>
      <c r="D12" s="49">
        <v>0</v>
      </c>
      <c r="E12" s="50">
        <v>0</v>
      </c>
      <c r="J12" s="10"/>
      <c r="K12" s="30">
        <v>3</v>
      </c>
      <c r="L12" s="70" t="s">
        <v>44</v>
      </c>
      <c r="M12" s="64">
        <f>F86</f>
        <v>1.583333333333333</v>
      </c>
      <c r="N12" s="65">
        <f>T86</f>
        <v>0.61747243426632759</v>
      </c>
      <c r="O12" s="66">
        <f>V86</f>
        <v>-1.8329218106995881</v>
      </c>
      <c r="Q12" s="54">
        <f>M66</f>
        <v>5.3241869918699214</v>
      </c>
      <c r="R12" s="54">
        <v>-1</v>
      </c>
      <c r="S12" s="54"/>
      <c r="T12" s="54">
        <f>M63+V5</f>
        <v>-0.66666666666666585</v>
      </c>
      <c r="U12" s="54">
        <v>0</v>
      </c>
      <c r="V12" s="54"/>
      <c r="W12" s="54">
        <f>M63+Z5</f>
        <v>-5.6954436450842305E-3</v>
      </c>
      <c r="X12" s="54">
        <v>0</v>
      </c>
      <c r="AB12" s="1"/>
      <c r="AC12" s="1"/>
    </row>
    <row r="13" spans="1:31" x14ac:dyDescent="0.15">
      <c r="B13" s="30">
        <v>8</v>
      </c>
      <c r="C13" s="37">
        <v>1E+18</v>
      </c>
      <c r="D13" s="49">
        <v>0</v>
      </c>
      <c r="E13" s="50">
        <v>0</v>
      </c>
      <c r="J13" s="10"/>
      <c r="L13" s="70"/>
      <c r="M13" s="64"/>
      <c r="N13" s="65"/>
      <c r="O13" s="66"/>
      <c r="Q13" s="54">
        <f>M63+V5-U5</f>
        <v>1.0624999999999989</v>
      </c>
      <c r="R13" s="54">
        <v>-1</v>
      </c>
      <c r="S13" s="54"/>
      <c r="V13" s="54"/>
      <c r="AB13" s="1"/>
      <c r="AC13" s="1"/>
    </row>
    <row r="14" spans="1:31" ht="14.25" thickBot="1" x14ac:dyDescent="0.2">
      <c r="B14" s="30">
        <v>9</v>
      </c>
      <c r="C14" s="37">
        <v>1E+18</v>
      </c>
      <c r="D14" s="49">
        <v>0</v>
      </c>
      <c r="E14" s="50">
        <v>0</v>
      </c>
      <c r="J14" s="10"/>
      <c r="L14" s="70" t="s">
        <v>63</v>
      </c>
      <c r="M14" s="64">
        <f>M12+D8</f>
        <v>1.6249999999999998</v>
      </c>
      <c r="N14" s="65">
        <f>N12</f>
        <v>0.61747243426632759</v>
      </c>
      <c r="O14" s="66">
        <f>O12</f>
        <v>-1.8329218106995881</v>
      </c>
      <c r="Q14" s="54">
        <f>Q13-Q5</f>
        <v>-0.81250000000000067</v>
      </c>
      <c r="R14" s="54">
        <v>0</v>
      </c>
      <c r="S14" s="54"/>
      <c r="T14" s="54">
        <f>G5</f>
        <v>-1.6666666666666667</v>
      </c>
      <c r="U14" s="54">
        <v>0</v>
      </c>
      <c r="V14" s="54"/>
      <c r="AB14" s="1"/>
      <c r="AC14" s="1"/>
    </row>
    <row r="15" spans="1:31" x14ac:dyDescent="0.15">
      <c r="B15" s="30">
        <v>10</v>
      </c>
      <c r="C15" s="37">
        <v>1E+18</v>
      </c>
      <c r="D15" s="49">
        <v>0</v>
      </c>
      <c r="E15" s="50">
        <v>0</v>
      </c>
      <c r="J15" s="10"/>
      <c r="K15" s="30">
        <v>4</v>
      </c>
      <c r="L15" s="70" t="s">
        <v>45</v>
      </c>
      <c r="M15" s="61">
        <f>F88</f>
        <v>1.6249999999999998</v>
      </c>
      <c r="N15" s="62">
        <f>T88</f>
        <v>0.61747243426632759</v>
      </c>
      <c r="O15" s="63">
        <f>V88</f>
        <v>-1.8329218106995881</v>
      </c>
      <c r="Q15" s="54"/>
      <c r="R15" s="54"/>
      <c r="S15" s="54"/>
      <c r="T15" s="54">
        <f>T9</f>
        <v>1.0624999999999989</v>
      </c>
      <c r="U15" s="54">
        <v>1</v>
      </c>
      <c r="V15" s="54"/>
      <c r="W15" s="54"/>
      <c r="X15" s="54"/>
      <c r="AB15" s="1"/>
      <c r="AC15" s="1"/>
    </row>
    <row r="16" spans="1:31" x14ac:dyDescent="0.15">
      <c r="B16" s="30">
        <v>11</v>
      </c>
      <c r="C16" s="37">
        <v>1E+18</v>
      </c>
      <c r="D16" s="49">
        <v>0</v>
      </c>
      <c r="E16" s="50">
        <v>0</v>
      </c>
      <c r="J16" s="10"/>
      <c r="L16" s="70"/>
      <c r="M16" s="64"/>
      <c r="N16" s="65"/>
      <c r="O16" s="66"/>
      <c r="Q16" s="54">
        <f>M6</f>
        <v>0</v>
      </c>
      <c r="R16" s="54">
        <f>N6</f>
        <v>0.6106870229007636</v>
      </c>
      <c r="S16" s="54"/>
      <c r="T16" s="54">
        <f>T12</f>
        <v>-0.66666666666666585</v>
      </c>
      <c r="U16" s="54">
        <v>1</v>
      </c>
      <c r="V16" s="54"/>
      <c r="W16" s="54"/>
      <c r="X16" s="54"/>
      <c r="AB16" s="1"/>
      <c r="AC16" s="1"/>
    </row>
    <row r="17" spans="2:29" ht="14.25" thickBot="1" x14ac:dyDescent="0.2">
      <c r="B17" s="30">
        <v>12</v>
      </c>
      <c r="C17" s="37">
        <v>1E+18</v>
      </c>
      <c r="D17" s="49">
        <v>0</v>
      </c>
      <c r="E17" s="50">
        <v>0</v>
      </c>
      <c r="J17" s="10"/>
      <c r="L17" s="70" t="s">
        <v>64</v>
      </c>
      <c r="M17" s="67">
        <f>M15+D9</f>
        <v>1.6249999999999998</v>
      </c>
      <c r="N17" s="68">
        <f>N15</f>
        <v>0.61747243426632759</v>
      </c>
      <c r="O17" s="69">
        <f>O15</f>
        <v>-1.8329218106995881</v>
      </c>
      <c r="Q17" s="54">
        <f>M6</f>
        <v>0</v>
      </c>
      <c r="R17" s="54">
        <v>0</v>
      </c>
      <c r="S17" s="54"/>
      <c r="T17" s="54">
        <f>T11</f>
        <v>5.3241869918699214</v>
      </c>
      <c r="U17" s="54">
        <v>0</v>
      </c>
      <c r="V17" s="54"/>
      <c r="W17" s="54"/>
      <c r="X17" s="54"/>
      <c r="AB17" s="1"/>
      <c r="AC17" s="1"/>
    </row>
    <row r="18" spans="2:29" x14ac:dyDescent="0.15">
      <c r="B18" s="30">
        <v>13</v>
      </c>
      <c r="C18" s="37">
        <v>1E+18</v>
      </c>
      <c r="D18" s="49">
        <v>0</v>
      </c>
      <c r="E18" s="50">
        <v>0</v>
      </c>
      <c r="J18" s="10"/>
      <c r="K18" s="30">
        <v>5</v>
      </c>
      <c r="L18" s="70" t="s">
        <v>46</v>
      </c>
      <c r="M18" s="64">
        <f>F90</f>
        <v>1.6249999999999998</v>
      </c>
      <c r="N18" s="65">
        <f>T90</f>
        <v>0.61747243426632759</v>
      </c>
      <c r="O18" s="66">
        <f>V90</f>
        <v>-1.8329218106995881</v>
      </c>
      <c r="Q18" s="54"/>
      <c r="R18" s="54"/>
      <c r="S18" s="54"/>
      <c r="V18" s="54"/>
      <c r="W18" s="54"/>
      <c r="X18" s="54"/>
      <c r="AB18" s="1"/>
      <c r="AC18" s="1"/>
    </row>
    <row r="19" spans="2:29" x14ac:dyDescent="0.15">
      <c r="B19" s="30">
        <v>14</v>
      </c>
      <c r="C19" s="37">
        <v>1E+18</v>
      </c>
      <c r="D19" s="49">
        <v>0</v>
      </c>
      <c r="E19" s="50">
        <v>0</v>
      </c>
      <c r="J19" s="10"/>
      <c r="L19" s="70"/>
      <c r="M19" s="64"/>
      <c r="N19" s="65"/>
      <c r="O19" s="66"/>
      <c r="Q19" s="54">
        <f>M63</f>
        <v>1.6249999999999998</v>
      </c>
      <c r="R19" s="54">
        <f>N63</f>
        <v>0.61747243426632759</v>
      </c>
      <c r="S19" s="54"/>
      <c r="T19" s="54">
        <f>T15</f>
        <v>1.0624999999999989</v>
      </c>
      <c r="U19" s="54">
        <v>1</v>
      </c>
      <c r="V19" s="54"/>
      <c r="W19" s="54"/>
      <c r="X19" s="54"/>
      <c r="AB19" s="1"/>
      <c r="AC19" s="1"/>
    </row>
    <row r="20" spans="2:29" ht="14.25" thickBot="1" x14ac:dyDescent="0.2">
      <c r="B20" s="30">
        <v>15</v>
      </c>
      <c r="C20" s="37">
        <v>1E+18</v>
      </c>
      <c r="D20" s="49">
        <v>0</v>
      </c>
      <c r="E20" s="50">
        <v>0</v>
      </c>
      <c r="J20" s="10"/>
      <c r="L20" s="70" t="s">
        <v>65</v>
      </c>
      <c r="M20" s="64">
        <f>M18+D10</f>
        <v>1.6249999999999998</v>
      </c>
      <c r="N20" s="65">
        <f>N18</f>
        <v>0.61747243426632759</v>
      </c>
      <c r="O20" s="66">
        <f>O18</f>
        <v>-1.8329218106995881</v>
      </c>
      <c r="Q20" s="54">
        <f>M63</f>
        <v>1.6249999999999998</v>
      </c>
      <c r="R20" s="54">
        <v>0</v>
      </c>
      <c r="S20" s="54"/>
      <c r="T20" s="54">
        <f>T15</f>
        <v>1.0624999999999989</v>
      </c>
      <c r="U20" s="54">
        <v>-1</v>
      </c>
      <c r="V20" s="54"/>
      <c r="W20" s="54"/>
      <c r="X20" s="54"/>
      <c r="AB20" s="1"/>
      <c r="AC20" s="1"/>
    </row>
    <row r="21" spans="2:29" x14ac:dyDescent="0.15">
      <c r="B21" s="30">
        <v>16</v>
      </c>
      <c r="C21" s="37">
        <v>1E+18</v>
      </c>
      <c r="D21" s="49">
        <v>0</v>
      </c>
      <c r="E21" s="50">
        <v>0</v>
      </c>
      <c r="J21" s="10"/>
      <c r="K21" s="30">
        <v>6</v>
      </c>
      <c r="L21" s="70" t="s">
        <v>47</v>
      </c>
      <c r="M21" s="61">
        <f>F92</f>
        <v>1.6249999999999998</v>
      </c>
      <c r="N21" s="62">
        <f>T92</f>
        <v>0.61747243426632759</v>
      </c>
      <c r="O21" s="63">
        <f>V92</f>
        <v>-1.8329218106995881</v>
      </c>
      <c r="S21" s="54"/>
      <c r="T21" s="54"/>
      <c r="U21" s="54"/>
      <c r="V21" s="54"/>
      <c r="W21" s="54"/>
      <c r="X21" s="54"/>
      <c r="AB21" s="1"/>
      <c r="AC21" s="1"/>
    </row>
    <row r="22" spans="2:29" x14ac:dyDescent="0.15">
      <c r="B22" s="30">
        <v>17</v>
      </c>
      <c r="C22" s="37">
        <v>1E+18</v>
      </c>
      <c r="D22" s="49">
        <v>0</v>
      </c>
      <c r="E22" s="50">
        <v>0</v>
      </c>
      <c r="J22" s="10"/>
      <c r="L22" s="70"/>
      <c r="M22" s="64"/>
      <c r="N22" s="65"/>
      <c r="O22" s="66"/>
      <c r="Q22" s="54"/>
      <c r="R22" s="54"/>
      <c r="S22" s="54"/>
      <c r="T22" s="54">
        <f>T16</f>
        <v>-0.66666666666666585</v>
      </c>
      <c r="U22" s="54">
        <v>1</v>
      </c>
      <c r="V22" s="54"/>
      <c r="W22" s="54"/>
      <c r="X22" s="54"/>
      <c r="AB22" s="1"/>
      <c r="AC22" s="1"/>
    </row>
    <row r="23" spans="2:29" ht="14.25" thickBot="1" x14ac:dyDescent="0.2">
      <c r="B23" s="30">
        <v>18</v>
      </c>
      <c r="C23" s="37">
        <v>1E+18</v>
      </c>
      <c r="D23" s="49">
        <v>0</v>
      </c>
      <c r="E23" s="50">
        <v>0</v>
      </c>
      <c r="J23" s="10"/>
      <c r="L23" s="70" t="s">
        <v>66</v>
      </c>
      <c r="M23" s="67">
        <f>M21+D11</f>
        <v>1.6249999999999998</v>
      </c>
      <c r="N23" s="68">
        <f>N21</f>
        <v>0.61747243426632759</v>
      </c>
      <c r="O23" s="69">
        <f>O21</f>
        <v>-1.8329218106995881</v>
      </c>
      <c r="Q23" s="54"/>
      <c r="R23" s="54"/>
      <c r="S23" s="54"/>
      <c r="T23" s="54">
        <f>T16</f>
        <v>-0.66666666666666585</v>
      </c>
      <c r="U23" s="54">
        <v>-1</v>
      </c>
      <c r="V23" s="54"/>
      <c r="W23" s="54"/>
      <c r="X23" s="54"/>
      <c r="AB23" s="1"/>
      <c r="AC23" s="1"/>
    </row>
    <row r="24" spans="2:29" ht="14.25" thickBot="1" x14ac:dyDescent="0.2">
      <c r="B24" s="30">
        <v>19</v>
      </c>
      <c r="C24" s="37">
        <v>1E+18</v>
      </c>
      <c r="D24" s="38">
        <v>0</v>
      </c>
      <c r="E24" s="51">
        <v>0</v>
      </c>
      <c r="J24" s="10"/>
      <c r="K24" s="30">
        <v>7</v>
      </c>
      <c r="L24" s="70" t="s">
        <v>48</v>
      </c>
      <c r="M24" s="64">
        <f>F94</f>
        <v>1.6249999999999998</v>
      </c>
      <c r="N24" s="65">
        <f>T94</f>
        <v>0.61747243426632759</v>
      </c>
      <c r="O24" s="66">
        <f>V94</f>
        <v>-1.8329218106995881</v>
      </c>
      <c r="Q24" s="54"/>
      <c r="R24" s="54"/>
      <c r="S24" s="54"/>
      <c r="V24" s="54"/>
      <c r="W24" s="54"/>
      <c r="X24" s="54"/>
      <c r="AB24" s="1"/>
      <c r="AC24" s="1"/>
    </row>
    <row r="25" spans="2:29" ht="14.25" thickBot="1" x14ac:dyDescent="0.2">
      <c r="B25" s="30">
        <v>20</v>
      </c>
      <c r="C25" s="57">
        <v>1E+18</v>
      </c>
      <c r="D25" s="51">
        <v>0</v>
      </c>
      <c r="E25" s="58" t="s">
        <v>33</v>
      </c>
      <c r="J25" s="10"/>
      <c r="L25" s="70"/>
      <c r="M25" s="64"/>
      <c r="N25" s="65"/>
      <c r="O25" s="66"/>
      <c r="Q25" s="54"/>
      <c r="R25" s="54"/>
      <c r="S25" s="54"/>
      <c r="V25" s="54"/>
      <c r="W25" s="54"/>
      <c r="X25" s="54"/>
      <c r="AB25" s="1"/>
      <c r="AC25" s="1"/>
    </row>
    <row r="26" spans="2:29" ht="14.25" thickBot="1" x14ac:dyDescent="0.2">
      <c r="B26" s="30" t="s">
        <v>32</v>
      </c>
      <c r="J26" s="10"/>
      <c r="L26" s="70" t="s">
        <v>67</v>
      </c>
      <c r="M26" s="64">
        <f>M24+D12</f>
        <v>1.6249999999999998</v>
      </c>
      <c r="N26" s="65">
        <f>N24</f>
        <v>0.61747243426632759</v>
      </c>
      <c r="O26" s="66">
        <f>O24</f>
        <v>-1.8329218106995881</v>
      </c>
      <c r="AB26" s="1"/>
      <c r="AC26" s="1"/>
    </row>
    <row r="27" spans="2:29" x14ac:dyDescent="0.15">
      <c r="J27" s="10"/>
      <c r="K27" s="30">
        <v>8</v>
      </c>
      <c r="L27" s="70" t="s">
        <v>49</v>
      </c>
      <c r="M27" s="61">
        <f>F96</f>
        <v>1.6249999999999998</v>
      </c>
      <c r="N27" s="62">
        <f>T96</f>
        <v>0.61747243426632759</v>
      </c>
      <c r="O27" s="63">
        <f>V96</f>
        <v>-1.8329218106995881</v>
      </c>
      <c r="AB27" s="1"/>
      <c r="AC27" s="1"/>
    </row>
    <row r="28" spans="2:29" x14ac:dyDescent="0.15">
      <c r="J28" s="10"/>
      <c r="L28" s="70"/>
      <c r="M28" s="64"/>
      <c r="N28" s="65"/>
      <c r="O28" s="66"/>
      <c r="AB28" s="1"/>
      <c r="AC28" s="1"/>
    </row>
    <row r="29" spans="2:29" ht="14.25" thickBot="1" x14ac:dyDescent="0.2">
      <c r="J29" s="10"/>
      <c r="L29" s="70" t="s">
        <v>68</v>
      </c>
      <c r="M29" s="67">
        <f>M27+D13</f>
        <v>1.6249999999999998</v>
      </c>
      <c r="N29" s="68">
        <f>N27</f>
        <v>0.61747243426632759</v>
      </c>
      <c r="O29" s="69">
        <f>O27</f>
        <v>-1.8329218106995881</v>
      </c>
      <c r="AB29" s="1"/>
      <c r="AC29" s="1"/>
    </row>
    <row r="30" spans="2:29" x14ac:dyDescent="0.15">
      <c r="J30" s="10"/>
      <c r="K30" s="30">
        <v>9</v>
      </c>
      <c r="L30" s="70" t="s">
        <v>50</v>
      </c>
      <c r="M30" s="64">
        <f>F98</f>
        <v>1.6249999999999998</v>
      </c>
      <c r="N30" s="65">
        <f>T98</f>
        <v>0.61747243426632759</v>
      </c>
      <c r="O30" s="66">
        <f>V98</f>
        <v>-1.8329218106995881</v>
      </c>
      <c r="AB30" s="1"/>
      <c r="AC30" s="1"/>
    </row>
    <row r="31" spans="2:29" x14ac:dyDescent="0.15">
      <c r="J31" s="10"/>
      <c r="L31" s="70"/>
      <c r="M31" s="64"/>
      <c r="N31" s="65"/>
      <c r="O31" s="66"/>
      <c r="AB31" s="1"/>
      <c r="AC31" s="1"/>
    </row>
    <row r="32" spans="2:29" ht="14.25" thickBot="1" x14ac:dyDescent="0.2">
      <c r="J32" s="10"/>
      <c r="L32" s="70" t="s">
        <v>69</v>
      </c>
      <c r="M32" s="64">
        <f>M30+D14</f>
        <v>1.6249999999999998</v>
      </c>
      <c r="N32" s="65">
        <f>N30</f>
        <v>0.61747243426632759</v>
      </c>
      <c r="O32" s="66">
        <f>O30</f>
        <v>-1.8329218106995881</v>
      </c>
      <c r="AB32" s="1"/>
      <c r="AC32" s="1"/>
    </row>
    <row r="33" spans="10:29" x14ac:dyDescent="0.15">
      <c r="J33" s="10"/>
      <c r="K33" s="30">
        <v>10</v>
      </c>
      <c r="L33" s="70" t="s">
        <v>51</v>
      </c>
      <c r="M33" s="61">
        <f>F100</f>
        <v>1.6249999999999998</v>
      </c>
      <c r="N33" s="62">
        <f>T100</f>
        <v>0.61747243426632759</v>
      </c>
      <c r="O33" s="63">
        <f>V100</f>
        <v>-1.8329218106995881</v>
      </c>
      <c r="AB33" s="1"/>
      <c r="AC33" s="1"/>
    </row>
    <row r="34" spans="10:29" x14ac:dyDescent="0.15">
      <c r="J34" s="10"/>
      <c r="L34" s="70"/>
      <c r="M34" s="64"/>
      <c r="N34" s="65"/>
      <c r="O34" s="66"/>
      <c r="AB34" s="1"/>
      <c r="AC34" s="1"/>
    </row>
    <row r="35" spans="10:29" ht="14.25" thickBot="1" x14ac:dyDescent="0.2">
      <c r="J35" s="10"/>
      <c r="L35" s="70" t="s">
        <v>70</v>
      </c>
      <c r="M35" s="67">
        <f>M33+D15</f>
        <v>1.6249999999999998</v>
      </c>
      <c r="N35" s="68">
        <f>N33</f>
        <v>0.61747243426632759</v>
      </c>
      <c r="O35" s="69">
        <f>O33</f>
        <v>-1.8329218106995881</v>
      </c>
      <c r="AB35" s="1"/>
      <c r="AC35" s="1"/>
    </row>
    <row r="36" spans="10:29" x14ac:dyDescent="0.15">
      <c r="J36" s="10"/>
      <c r="K36" s="30">
        <v>11</v>
      </c>
      <c r="L36" s="70" t="s">
        <v>52</v>
      </c>
      <c r="M36" s="64">
        <f>F102</f>
        <v>1.6249999999999998</v>
      </c>
      <c r="N36" s="65">
        <f>T102</f>
        <v>0.61747243426632759</v>
      </c>
      <c r="O36" s="66">
        <f>V102</f>
        <v>-1.8329218106995881</v>
      </c>
      <c r="AB36" s="1"/>
      <c r="AC36" s="1"/>
    </row>
    <row r="37" spans="10:29" x14ac:dyDescent="0.15">
      <c r="J37" s="10"/>
      <c r="L37" s="70"/>
      <c r="M37" s="64"/>
      <c r="N37" s="65"/>
      <c r="O37" s="66"/>
      <c r="AB37" s="1"/>
      <c r="AC37" s="1"/>
    </row>
    <row r="38" spans="10:29" ht="14.25" thickBot="1" x14ac:dyDescent="0.2">
      <c r="J38" s="10"/>
      <c r="L38" s="70" t="s">
        <v>71</v>
      </c>
      <c r="M38" s="64">
        <f>M36+D16</f>
        <v>1.6249999999999998</v>
      </c>
      <c r="N38" s="65">
        <f>N36</f>
        <v>0.61747243426632759</v>
      </c>
      <c r="O38" s="66">
        <f>O36</f>
        <v>-1.8329218106995881</v>
      </c>
      <c r="AB38" s="1"/>
      <c r="AC38" s="1"/>
    </row>
    <row r="39" spans="10:29" x14ac:dyDescent="0.15">
      <c r="J39" s="10"/>
      <c r="K39" s="30">
        <v>12</v>
      </c>
      <c r="L39" s="70" t="s">
        <v>53</v>
      </c>
      <c r="M39" s="61">
        <f>F104</f>
        <v>1.6249999999999998</v>
      </c>
      <c r="N39" s="62">
        <f>T104</f>
        <v>0.61747243426632759</v>
      </c>
      <c r="O39" s="63">
        <f>V104</f>
        <v>-1.8329218106995881</v>
      </c>
      <c r="AB39" s="1"/>
      <c r="AC39" s="1"/>
    </row>
    <row r="40" spans="10:29" x14ac:dyDescent="0.15">
      <c r="J40" s="10"/>
      <c r="L40" s="70"/>
      <c r="M40" s="64"/>
      <c r="N40" s="65"/>
      <c r="O40" s="66"/>
      <c r="AB40" s="1"/>
      <c r="AC40" s="1"/>
    </row>
    <row r="41" spans="10:29" ht="14.25" thickBot="1" x14ac:dyDescent="0.2">
      <c r="J41" s="10"/>
      <c r="L41" s="70" t="s">
        <v>72</v>
      </c>
      <c r="M41" s="67">
        <f>M39+D17</f>
        <v>1.6249999999999998</v>
      </c>
      <c r="N41" s="68">
        <f>N39</f>
        <v>0.61747243426632759</v>
      </c>
      <c r="O41" s="69">
        <f>O39</f>
        <v>-1.8329218106995881</v>
      </c>
      <c r="AB41" s="1"/>
      <c r="AC41" s="1"/>
    </row>
    <row r="42" spans="10:29" x14ac:dyDescent="0.15">
      <c r="J42" s="10"/>
      <c r="K42" s="30">
        <v>13</v>
      </c>
      <c r="L42" s="70" t="s">
        <v>54</v>
      </c>
      <c r="M42" s="64">
        <f>F106</f>
        <v>1.6249999999999998</v>
      </c>
      <c r="N42" s="65">
        <f>T106</f>
        <v>0.61747243426632759</v>
      </c>
      <c r="O42" s="66">
        <f>V106</f>
        <v>-1.8329218106995881</v>
      </c>
      <c r="AB42" s="1"/>
      <c r="AC42" s="1"/>
    </row>
    <row r="43" spans="10:29" x14ac:dyDescent="0.15">
      <c r="J43" s="10"/>
      <c r="L43" s="70"/>
      <c r="M43" s="64"/>
      <c r="N43" s="65"/>
      <c r="O43" s="66"/>
      <c r="AB43" s="1"/>
      <c r="AC43" s="1"/>
    </row>
    <row r="44" spans="10:29" ht="14.25" thickBot="1" x14ac:dyDescent="0.2">
      <c r="J44" s="10"/>
      <c r="L44" s="70" t="s">
        <v>73</v>
      </c>
      <c r="M44" s="64">
        <f>M42+D18</f>
        <v>1.6249999999999998</v>
      </c>
      <c r="N44" s="65">
        <f>N42</f>
        <v>0.61747243426632759</v>
      </c>
      <c r="O44" s="66">
        <f>O42</f>
        <v>-1.8329218106995881</v>
      </c>
      <c r="AB44" s="1"/>
      <c r="AC44" s="1"/>
    </row>
    <row r="45" spans="10:29" x14ac:dyDescent="0.15">
      <c r="J45" s="10"/>
      <c r="K45" s="30">
        <v>14</v>
      </c>
      <c r="L45" s="70" t="s">
        <v>55</v>
      </c>
      <c r="M45" s="61">
        <f>F108</f>
        <v>1.6249999999999998</v>
      </c>
      <c r="N45" s="62">
        <f>T108</f>
        <v>0.61747243426632759</v>
      </c>
      <c r="O45" s="63">
        <f>V108</f>
        <v>-1.8329218106995881</v>
      </c>
      <c r="AB45" s="1"/>
      <c r="AC45" s="1"/>
    </row>
    <row r="46" spans="10:29" x14ac:dyDescent="0.15">
      <c r="J46" s="10"/>
      <c r="L46" s="70"/>
      <c r="M46" s="64"/>
      <c r="N46" s="65"/>
      <c r="O46" s="66"/>
      <c r="AB46" s="1"/>
      <c r="AC46" s="1"/>
    </row>
    <row r="47" spans="10:29" ht="14.25" thickBot="1" x14ac:dyDescent="0.2">
      <c r="J47" s="10"/>
      <c r="L47" s="70" t="s">
        <v>74</v>
      </c>
      <c r="M47" s="67">
        <f>M45+D19</f>
        <v>1.6249999999999998</v>
      </c>
      <c r="N47" s="68">
        <f>N45</f>
        <v>0.61747243426632759</v>
      </c>
      <c r="O47" s="69">
        <f>O45</f>
        <v>-1.8329218106995881</v>
      </c>
      <c r="AB47" s="1"/>
      <c r="AC47" s="1"/>
    </row>
    <row r="48" spans="10:29" x14ac:dyDescent="0.15">
      <c r="J48" s="10"/>
      <c r="K48" s="30">
        <v>15</v>
      </c>
      <c r="L48" s="70" t="s">
        <v>56</v>
      </c>
      <c r="M48" s="64">
        <f>F110</f>
        <v>1.6249999999999998</v>
      </c>
      <c r="N48" s="65">
        <f>T110</f>
        <v>0.61747243426632759</v>
      </c>
      <c r="O48" s="66">
        <f>V110</f>
        <v>-1.8329218106995881</v>
      </c>
      <c r="AB48" s="1"/>
      <c r="AC48" s="1"/>
    </row>
    <row r="49" spans="10:29" x14ac:dyDescent="0.15">
      <c r="J49" s="10"/>
      <c r="L49" s="70"/>
      <c r="M49" s="64"/>
      <c r="N49" s="65"/>
      <c r="O49" s="66"/>
      <c r="AB49" s="1"/>
      <c r="AC49" s="1"/>
    </row>
    <row r="50" spans="10:29" ht="14.25" thickBot="1" x14ac:dyDescent="0.2">
      <c r="J50" s="10"/>
      <c r="L50" s="70" t="s">
        <v>75</v>
      </c>
      <c r="M50" s="64">
        <f>M48+D20</f>
        <v>1.6249999999999998</v>
      </c>
      <c r="N50" s="65">
        <f>N48</f>
        <v>0.61747243426632759</v>
      </c>
      <c r="O50" s="66">
        <f>O48</f>
        <v>-1.8329218106995881</v>
      </c>
      <c r="AB50" s="1"/>
      <c r="AC50" s="1"/>
    </row>
    <row r="51" spans="10:29" x14ac:dyDescent="0.15">
      <c r="J51" s="10"/>
      <c r="K51" s="30">
        <v>16</v>
      </c>
      <c r="L51" s="70" t="s">
        <v>57</v>
      </c>
      <c r="M51" s="61">
        <f>F112</f>
        <v>1.6249999999999998</v>
      </c>
      <c r="N51" s="62">
        <f>T112</f>
        <v>0.61747243426632759</v>
      </c>
      <c r="O51" s="63">
        <f>V112</f>
        <v>-1.8329218106995881</v>
      </c>
      <c r="AB51" s="1"/>
      <c r="AC51" s="1"/>
    </row>
    <row r="52" spans="10:29" x14ac:dyDescent="0.15">
      <c r="J52" s="10"/>
      <c r="L52" s="70"/>
      <c r="M52" s="64"/>
      <c r="N52" s="65"/>
      <c r="O52" s="66"/>
      <c r="AB52" s="1"/>
      <c r="AC52" s="1"/>
    </row>
    <row r="53" spans="10:29" ht="14.25" thickBot="1" x14ac:dyDescent="0.2">
      <c r="J53" s="10"/>
      <c r="L53" s="70" t="s">
        <v>76</v>
      </c>
      <c r="M53" s="67">
        <f>M51+D21</f>
        <v>1.6249999999999998</v>
      </c>
      <c r="N53" s="68">
        <f>N51</f>
        <v>0.61747243426632759</v>
      </c>
      <c r="O53" s="69">
        <f>O51</f>
        <v>-1.8329218106995881</v>
      </c>
      <c r="AB53" s="1"/>
      <c r="AC53" s="1"/>
    </row>
    <row r="54" spans="10:29" x14ac:dyDescent="0.15">
      <c r="J54" s="10"/>
      <c r="K54" s="30">
        <v>17</v>
      </c>
      <c r="L54" s="70" t="s">
        <v>58</v>
      </c>
      <c r="M54" s="64">
        <f>F114</f>
        <v>1.6249999999999998</v>
      </c>
      <c r="N54" s="65">
        <f>T114</f>
        <v>0.61747243426632759</v>
      </c>
      <c r="O54" s="66">
        <f>V114</f>
        <v>-1.8329218106995881</v>
      </c>
      <c r="AB54" s="1"/>
      <c r="AC54" s="1"/>
    </row>
    <row r="55" spans="10:29" x14ac:dyDescent="0.15">
      <c r="J55" s="10"/>
      <c r="L55" s="70"/>
      <c r="M55" s="64"/>
      <c r="N55" s="65"/>
      <c r="O55" s="66"/>
      <c r="AB55" s="1"/>
      <c r="AC55" s="1"/>
    </row>
    <row r="56" spans="10:29" ht="14.25" thickBot="1" x14ac:dyDescent="0.2">
      <c r="J56" s="10"/>
      <c r="L56" s="70" t="s">
        <v>77</v>
      </c>
      <c r="M56" s="64">
        <f>M54+D22</f>
        <v>1.6249999999999998</v>
      </c>
      <c r="N56" s="65">
        <f>N54</f>
        <v>0.61747243426632759</v>
      </c>
      <c r="O56" s="66">
        <f>O54</f>
        <v>-1.8329218106995881</v>
      </c>
      <c r="AB56" s="1"/>
      <c r="AC56" s="1"/>
    </row>
    <row r="57" spans="10:29" x14ac:dyDescent="0.15">
      <c r="J57" s="10"/>
      <c r="K57" s="30">
        <v>18</v>
      </c>
      <c r="L57" s="70" t="s">
        <v>59</v>
      </c>
      <c r="M57" s="61">
        <f>F116</f>
        <v>1.6249999999999998</v>
      </c>
      <c r="N57" s="62">
        <f>T116</f>
        <v>0.61747243426632759</v>
      </c>
      <c r="O57" s="63">
        <f>V116</f>
        <v>-1.8329218106995881</v>
      </c>
      <c r="AB57" s="1"/>
      <c r="AC57" s="1"/>
    </row>
    <row r="58" spans="10:29" x14ac:dyDescent="0.15">
      <c r="J58" s="10"/>
      <c r="L58" s="70"/>
      <c r="M58" s="64"/>
      <c r="N58" s="65"/>
      <c r="O58" s="66"/>
      <c r="AB58" s="1"/>
      <c r="AC58" s="1"/>
    </row>
    <row r="59" spans="10:29" ht="14.25" thickBot="1" x14ac:dyDescent="0.2">
      <c r="J59" s="10"/>
      <c r="L59" s="70" t="s">
        <v>78</v>
      </c>
      <c r="M59" s="67">
        <f>M57+D23</f>
        <v>1.6249999999999998</v>
      </c>
      <c r="N59" s="68">
        <f>N57</f>
        <v>0.61747243426632759</v>
      </c>
      <c r="O59" s="69">
        <f>O57</f>
        <v>-1.8329218106995881</v>
      </c>
      <c r="AB59" s="1"/>
      <c r="AC59" s="1"/>
    </row>
    <row r="60" spans="10:29" x14ac:dyDescent="0.15">
      <c r="J60" s="10"/>
      <c r="K60" s="30">
        <v>19</v>
      </c>
      <c r="L60" s="70" t="s">
        <v>60</v>
      </c>
      <c r="M60" s="64">
        <f>F118</f>
        <v>1.6249999999999998</v>
      </c>
      <c r="N60" s="65">
        <f>T118</f>
        <v>0.61747243426632759</v>
      </c>
      <c r="O60" s="66">
        <f>V118</f>
        <v>-1.8329218106995881</v>
      </c>
      <c r="AB60" s="1"/>
      <c r="AC60" s="1"/>
    </row>
    <row r="61" spans="10:29" x14ac:dyDescent="0.15">
      <c r="J61" s="10"/>
      <c r="L61" s="70"/>
      <c r="M61" s="64"/>
      <c r="N61" s="65"/>
      <c r="O61" s="66"/>
      <c r="AB61" s="1"/>
      <c r="AC61" s="1"/>
    </row>
    <row r="62" spans="10:29" ht="14.25" thickBot="1" x14ac:dyDescent="0.2">
      <c r="J62" s="10"/>
      <c r="L62" s="70" t="s">
        <v>79</v>
      </c>
      <c r="M62" s="64">
        <f>M60+D24</f>
        <v>1.6249999999999998</v>
      </c>
      <c r="N62" s="65">
        <f>N60</f>
        <v>0.61747243426632759</v>
      </c>
      <c r="O62" s="66">
        <f>O60</f>
        <v>-1.8329218106995881</v>
      </c>
      <c r="AB62" s="1"/>
      <c r="AC62" s="1"/>
    </row>
    <row r="63" spans="10:29" x14ac:dyDescent="0.15">
      <c r="J63" s="10"/>
      <c r="K63" s="30">
        <v>20</v>
      </c>
      <c r="L63" s="70" t="s">
        <v>61</v>
      </c>
      <c r="M63" s="61">
        <f>F120</f>
        <v>1.6249999999999998</v>
      </c>
      <c r="N63" s="62">
        <f>T120</f>
        <v>0.61747243426632759</v>
      </c>
      <c r="O63" s="63">
        <f>V120</f>
        <v>-1.8329218106995881</v>
      </c>
      <c r="AB63" s="1"/>
      <c r="AC63" s="1"/>
    </row>
    <row r="64" spans="10:29" x14ac:dyDescent="0.15">
      <c r="J64" s="10"/>
      <c r="L64" s="70"/>
      <c r="M64" s="64"/>
      <c r="N64" s="65"/>
      <c r="O64" s="66"/>
      <c r="AB64" s="1"/>
      <c r="AC64" s="1"/>
    </row>
    <row r="65" spans="1:29" ht="14.25" thickBot="1" x14ac:dyDescent="0.2">
      <c r="J65" s="10"/>
      <c r="K65" s="30"/>
      <c r="L65" s="70" t="s">
        <v>80</v>
      </c>
      <c r="M65" s="67">
        <f>M63+D25</f>
        <v>1.6249999999999998</v>
      </c>
      <c r="N65" s="68">
        <f>N63</f>
        <v>0.61747243426632759</v>
      </c>
      <c r="O65" s="69">
        <f>O63</f>
        <v>-1.8329218106995881</v>
      </c>
      <c r="AB65" s="1"/>
      <c r="AC65" s="1"/>
    </row>
    <row r="66" spans="1:29" ht="14.25" thickBot="1" x14ac:dyDescent="0.2">
      <c r="J66" s="10"/>
      <c r="K66" s="30" t="s">
        <v>32</v>
      </c>
      <c r="L66" s="70" t="s">
        <v>83</v>
      </c>
      <c r="M66" s="59">
        <f>M63+D25+Y5</f>
        <v>5.3241869918699214</v>
      </c>
      <c r="N66" s="15">
        <v>0</v>
      </c>
      <c r="O66" s="60">
        <f>AB5</f>
        <v>-5.9908536585365866</v>
      </c>
      <c r="AB66" s="1"/>
      <c r="AC66" s="1"/>
    </row>
    <row r="67" spans="1:29" x14ac:dyDescent="0.15">
      <c r="J67" s="10"/>
      <c r="K67" s="30"/>
      <c r="L67" s="30"/>
      <c r="AB67" s="1"/>
      <c r="AC67" s="1"/>
    </row>
    <row r="68" spans="1:29" x14ac:dyDescent="0.15">
      <c r="J68" s="10"/>
      <c r="K68" s="30"/>
      <c r="L68" s="30"/>
      <c r="AB68" s="1"/>
      <c r="AC68" s="1"/>
    </row>
    <row r="69" spans="1:29" x14ac:dyDescent="0.15">
      <c r="J69" s="10"/>
      <c r="K69" s="30"/>
      <c r="AB69" s="1"/>
    </row>
    <row r="70" spans="1:29" ht="14.25" thickBot="1" x14ac:dyDescent="0.2">
      <c r="J70" s="12"/>
    </row>
    <row r="71" spans="1:29" s="32" customFormat="1" x14ac:dyDescent="0.15">
      <c r="A71" s="8"/>
      <c r="B71" s="31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9" ht="18" thickBot="1" x14ac:dyDescent="0.25">
      <c r="B72" s="53" t="s">
        <v>12</v>
      </c>
      <c r="S72"/>
    </row>
    <row r="73" spans="1:29" ht="18" thickBot="1" x14ac:dyDescent="0.25">
      <c r="B73" s="53"/>
      <c r="T73" s="29" t="s">
        <v>8</v>
      </c>
      <c r="U73" s="4">
        <f>G5</f>
        <v>-1.6666666666666667</v>
      </c>
      <c r="V73" s="29" t="s">
        <v>10</v>
      </c>
      <c r="W73" s="4">
        <f>H5</f>
        <v>2.0833333333333299</v>
      </c>
      <c r="AB73" s="1"/>
    </row>
    <row r="74" spans="1:29" ht="14.25" thickBot="1" x14ac:dyDescent="0.2">
      <c r="AB74" s="1"/>
    </row>
    <row r="75" spans="1:29" ht="21" thickBot="1" x14ac:dyDescent="0.35">
      <c r="P75" s="29" t="s">
        <v>86</v>
      </c>
      <c r="Q75" s="20">
        <f>-Q120/Q121</f>
        <v>-0.41666666666666613</v>
      </c>
      <c r="R75" s="29" t="s">
        <v>85</v>
      </c>
      <c r="S75" s="20">
        <f>-1*R82/R83</f>
        <v>-0.81250000000000033</v>
      </c>
      <c r="T75" s="29" t="s">
        <v>9</v>
      </c>
      <c r="U75" s="20">
        <f>-1*U120/U121</f>
        <v>3.6991869918699214</v>
      </c>
      <c r="V75" s="29" t="s">
        <v>11</v>
      </c>
      <c r="W75" s="20">
        <f>-1*W120/W121</f>
        <v>-1.630695443645084</v>
      </c>
      <c r="X75" s="30" t="s">
        <v>87</v>
      </c>
      <c r="Y75" s="20">
        <f>(-W75+Q75)/Q76</f>
        <v>0.64748201438848973</v>
      </c>
      <c r="AB75" s="1"/>
    </row>
    <row r="76" spans="1:29" ht="18.75" thickBot="1" x14ac:dyDescent="0.3">
      <c r="P76" s="29" t="s">
        <v>3</v>
      </c>
      <c r="Q76" s="20">
        <f>-1/Q121</f>
        <v>1.8749999999999996</v>
      </c>
      <c r="R76" s="29" t="s">
        <v>3</v>
      </c>
      <c r="S76" s="20">
        <f>-1/R83</f>
        <v>1.8749999999999993</v>
      </c>
      <c r="T76" s="29" t="s">
        <v>2</v>
      </c>
      <c r="U76" s="20">
        <f>T83/U121</f>
        <v>-2.1951219512195141</v>
      </c>
      <c r="V76" s="29" t="s">
        <v>21</v>
      </c>
      <c r="W76" s="20">
        <f>-U73+S77</f>
        <v>2.7291666666666656</v>
      </c>
      <c r="X76" s="30" t="s">
        <v>87</v>
      </c>
      <c r="Y76" s="20">
        <f>-Q76/(-W73+S75)</f>
        <v>0.64748201438848973</v>
      </c>
      <c r="AB76" s="1"/>
    </row>
    <row r="77" spans="1:29" ht="18.75" thickBot="1" x14ac:dyDescent="0.3">
      <c r="E77" s="30" t="s">
        <v>82</v>
      </c>
      <c r="F77" s="20">
        <f>F120+D120</f>
        <v>1.6249999999999998</v>
      </c>
      <c r="P77" s="29" t="s">
        <v>6</v>
      </c>
      <c r="Q77" s="20">
        <f>1/Q121*(1-Q120)</f>
        <v>-2.2916666666666656</v>
      </c>
      <c r="R77" s="29" t="s">
        <v>7</v>
      </c>
      <c r="S77" s="20">
        <f>-1/R83*(R82+1)</f>
        <v>1.0624999999999989</v>
      </c>
      <c r="T77" s="29" t="s">
        <v>1</v>
      </c>
      <c r="U77" s="20">
        <f>SUM(D82:E118)-S77+Q77</f>
        <v>-1.7291666666666647</v>
      </c>
      <c r="V77" s="29" t="s">
        <v>22</v>
      </c>
      <c r="W77" s="20">
        <f>Q77-U75</f>
        <v>-5.9908536585365866</v>
      </c>
      <c r="X77" s="30" t="s">
        <v>88</v>
      </c>
      <c r="Y77" s="20">
        <f>1-(U76/Y75)</f>
        <v>4.3902439024390247</v>
      </c>
      <c r="AB77" s="1"/>
    </row>
    <row r="78" spans="1:29" ht="18" thickBot="1" x14ac:dyDescent="0.25">
      <c r="P78" s="29"/>
      <c r="R78" s="29"/>
      <c r="T78" s="29"/>
      <c r="V78" s="29" t="s">
        <v>2</v>
      </c>
      <c r="W78" s="20">
        <f>(U75-Q77)/(U73-S77)</f>
        <v>-2.1951219512195133</v>
      </c>
      <c r="AB78" s="1"/>
    </row>
    <row r="79" spans="1:29" x14ac:dyDescent="0.15">
      <c r="AB79" s="1"/>
    </row>
    <row r="80" spans="1:29" s="48" customFormat="1" ht="21.75" x14ac:dyDescent="0.3">
      <c r="A80" s="29"/>
      <c r="B80" s="29"/>
      <c r="C80" s="29" t="s">
        <v>3</v>
      </c>
      <c r="D80" s="29" t="s">
        <v>1</v>
      </c>
      <c r="E80" s="29" t="s">
        <v>0</v>
      </c>
      <c r="F80" s="29" t="s">
        <v>81</v>
      </c>
      <c r="H80" s="29" t="s">
        <v>4</v>
      </c>
      <c r="I80" s="29"/>
      <c r="J80" s="29" t="s">
        <v>17</v>
      </c>
      <c r="K80" s="29"/>
      <c r="L80" s="29" t="s">
        <v>5</v>
      </c>
      <c r="M80" s="29"/>
      <c r="N80" s="29" t="s">
        <v>18</v>
      </c>
      <c r="O80" s="29"/>
      <c r="P80" s="29" t="s">
        <v>19</v>
      </c>
      <c r="Q80" s="29" t="s">
        <v>34</v>
      </c>
      <c r="R80" s="29" t="s">
        <v>20</v>
      </c>
      <c r="S80" s="29" t="s">
        <v>35</v>
      </c>
      <c r="T80" s="29" t="s">
        <v>15</v>
      </c>
      <c r="U80" s="29" t="s">
        <v>36</v>
      </c>
      <c r="V80" s="29" t="s">
        <v>16</v>
      </c>
      <c r="W80" s="29" t="s">
        <v>37</v>
      </c>
      <c r="X80" s="29"/>
      <c r="Y80" s="29"/>
      <c r="Z80" s="29"/>
      <c r="AA80" s="29"/>
      <c r="AB80" s="29"/>
    </row>
    <row r="81" spans="1:28" s="28" customFormat="1" ht="21" thickBot="1" x14ac:dyDescent="0.35">
      <c r="A81" s="27"/>
      <c r="B81" s="29"/>
      <c r="C81" s="27"/>
      <c r="D81" s="27"/>
      <c r="E81" s="27"/>
      <c r="F81" s="27"/>
      <c r="H81" s="27"/>
      <c r="I81" s="27"/>
      <c r="J81" s="27"/>
      <c r="K81" s="27"/>
      <c r="L81" s="27"/>
      <c r="M81" s="27"/>
      <c r="N81" s="27"/>
      <c r="O81" s="27"/>
      <c r="P81" s="29" t="s">
        <v>23</v>
      </c>
      <c r="Q81" s="29" t="s">
        <v>24</v>
      </c>
      <c r="R81" s="29" t="s">
        <v>25</v>
      </c>
      <c r="S81" s="29" t="s">
        <v>26</v>
      </c>
      <c r="T81" s="29" t="s">
        <v>27</v>
      </c>
      <c r="U81" s="29" t="s">
        <v>28</v>
      </c>
      <c r="V81" s="29" t="s">
        <v>29</v>
      </c>
      <c r="W81" s="29" t="s">
        <v>30</v>
      </c>
      <c r="X81" s="27"/>
      <c r="Y81" s="27"/>
      <c r="Z81" s="27"/>
      <c r="AA81" s="27"/>
      <c r="AB81" s="27"/>
    </row>
    <row r="82" spans="1:28" ht="14.25" thickBot="1" x14ac:dyDescent="0.2">
      <c r="B82" s="30">
        <v>1</v>
      </c>
      <c r="C82" s="26">
        <f>C6</f>
        <v>1</v>
      </c>
      <c r="D82" s="26">
        <f>D6</f>
        <v>4.1666666666666664E-2</v>
      </c>
      <c r="E82" s="26">
        <f>E6</f>
        <v>0.66666666666666663</v>
      </c>
      <c r="F82" s="10">
        <v>0</v>
      </c>
      <c r="H82" s="39"/>
      <c r="I82" s="40"/>
      <c r="J82" s="39"/>
      <c r="K82" s="6"/>
      <c r="L82" s="7">
        <f>1-E82/C82</f>
        <v>0.33333333333333337</v>
      </c>
      <c r="M82" s="9">
        <f>E82</f>
        <v>0.66666666666666663</v>
      </c>
      <c r="N82" s="8">
        <f>1</f>
        <v>1</v>
      </c>
      <c r="O82" s="9">
        <f>-E82</f>
        <v>-0.66666666666666663</v>
      </c>
      <c r="P82" s="21">
        <v>1</v>
      </c>
      <c r="Q82" s="2"/>
      <c r="R82" s="21">
        <f>N82*R84+O82*R85</f>
        <v>-0.43333333333333368</v>
      </c>
      <c r="S82" s="2"/>
      <c r="T82" s="21">
        <f>U73/(U73-S77)</f>
        <v>0.6106870229007636</v>
      </c>
      <c r="U82" s="2"/>
      <c r="V82" s="21">
        <f>W73*(-U73+S77)/(-U73+W73)</f>
        <v>1.5162037037037022</v>
      </c>
      <c r="W82" s="2"/>
      <c r="AB82" s="1"/>
    </row>
    <row r="83" spans="1:28" ht="14.25" thickBot="1" x14ac:dyDescent="0.2">
      <c r="H83" s="41"/>
      <c r="I83" s="42"/>
      <c r="J83" s="41"/>
      <c r="K83" s="43"/>
      <c r="L83" s="12">
        <f>-1/C82</f>
        <v>-1</v>
      </c>
      <c r="M83" s="14">
        <v>1</v>
      </c>
      <c r="N83" s="13">
        <f>1/C82</f>
        <v>1</v>
      </c>
      <c r="O83" s="14">
        <f>1-E82/C82</f>
        <v>0.33333333333333337</v>
      </c>
      <c r="P83" s="22">
        <v>0</v>
      </c>
      <c r="Q83" s="17"/>
      <c r="R83" s="23">
        <f>N83*R84+O83*R85</f>
        <v>-0.53333333333333355</v>
      </c>
      <c r="S83" s="17"/>
      <c r="T83" s="22">
        <f>1/(-U73+S77)</f>
        <v>0.36641221374045818</v>
      </c>
      <c r="U83" s="17"/>
      <c r="V83" s="23">
        <f>1*(U73-S77)/(-U73+W73)</f>
        <v>-0.72777777777777819</v>
      </c>
      <c r="W83" s="17"/>
      <c r="AB83" s="1"/>
    </row>
    <row r="84" spans="1:28" ht="14.25" thickBot="1" x14ac:dyDescent="0.2">
      <c r="B84" s="30">
        <v>2</v>
      </c>
      <c r="C84" s="26">
        <f>C7</f>
        <v>-1</v>
      </c>
      <c r="D84" s="26">
        <f>D7</f>
        <v>4.1666666666666664E-2</v>
      </c>
      <c r="E84" s="26">
        <f>E7</f>
        <v>0.83333333333333304</v>
      </c>
      <c r="F84" s="26">
        <f>F82+D82+E82</f>
        <v>0.70833333333333326</v>
      </c>
      <c r="H84" s="41"/>
      <c r="I84" s="42"/>
      <c r="J84" s="41"/>
      <c r="K84" s="43"/>
      <c r="L84" s="7">
        <f>1-E84/C84</f>
        <v>1.833333333333333</v>
      </c>
      <c r="M84" s="9">
        <f>E84</f>
        <v>0.83333333333333304</v>
      </c>
      <c r="N84" s="8">
        <f>1</f>
        <v>1</v>
      </c>
      <c r="O84" s="9">
        <f>-E84</f>
        <v>-0.83333333333333304</v>
      </c>
      <c r="P84" s="18">
        <f>L82*P82+M82*P83</f>
        <v>0.33333333333333337</v>
      </c>
      <c r="Q84" s="17"/>
      <c r="R84" s="18">
        <f>N84*R86+O84*R87</f>
        <v>-0.50000000000000022</v>
      </c>
      <c r="S84" s="17"/>
      <c r="T84" s="18">
        <f>L82*T82+M82*T83</f>
        <v>0.44783715012722669</v>
      </c>
      <c r="U84" s="17"/>
      <c r="V84" s="18">
        <f>L82*V82+M82*V83</f>
        <v>2.0216049382715318E-2</v>
      </c>
      <c r="W84" s="17"/>
      <c r="AB84" s="1"/>
    </row>
    <row r="85" spans="1:28" ht="14.25" thickBot="1" x14ac:dyDescent="0.2">
      <c r="H85" s="41"/>
      <c r="I85" s="42"/>
      <c r="J85" s="41"/>
      <c r="K85" s="43"/>
      <c r="L85" s="12">
        <f>-1/C84</f>
        <v>1</v>
      </c>
      <c r="M85" s="14">
        <v>1</v>
      </c>
      <c r="N85" s="13">
        <f>1/C84</f>
        <v>-1</v>
      </c>
      <c r="O85" s="14">
        <f>1-E84/C84</f>
        <v>1.833333333333333</v>
      </c>
      <c r="P85" s="16">
        <f>L83*P82+M83*P83</f>
        <v>-1</v>
      </c>
      <c r="Q85" s="17"/>
      <c r="R85" s="15">
        <f>N85*R86+O85*R87</f>
        <v>-9.9999999999999867E-2</v>
      </c>
      <c r="S85" s="17"/>
      <c r="T85" s="16">
        <f>L83*T82+M83*T83</f>
        <v>-0.24427480916030542</v>
      </c>
      <c r="U85" s="17"/>
      <c r="V85" s="16">
        <f>L83*V82+M83*V83</f>
        <v>-2.2439814814814802</v>
      </c>
      <c r="W85" s="17"/>
      <c r="AB85" s="1"/>
    </row>
    <row r="86" spans="1:28" ht="14.25" thickBot="1" x14ac:dyDescent="0.2">
      <c r="B86" s="30">
        <v>3</v>
      </c>
      <c r="C86" s="26">
        <f>C8</f>
        <v>1.6666666666666667</v>
      </c>
      <c r="D86" s="26">
        <f>D8</f>
        <v>4.1666666666666664E-2</v>
      </c>
      <c r="E86" s="26">
        <f>E8</f>
        <v>0</v>
      </c>
      <c r="F86" s="26">
        <f>F84+D84+E84</f>
        <v>1.583333333333333</v>
      </c>
      <c r="H86" s="41"/>
      <c r="I86" s="42"/>
      <c r="J86" s="41"/>
      <c r="K86" s="43"/>
      <c r="L86" s="7">
        <f>1-E86/C86</f>
        <v>1</v>
      </c>
      <c r="M86" s="9">
        <f>E86</f>
        <v>0</v>
      </c>
      <c r="N86" s="8">
        <f>1</f>
        <v>1</v>
      </c>
      <c r="O86" s="9">
        <f>-E86</f>
        <v>0</v>
      </c>
      <c r="P86" s="15">
        <f>L84*P84+M84*P85</f>
        <v>-0.22222222222222199</v>
      </c>
      <c r="Q86" s="17"/>
      <c r="R86" s="18">
        <f>N86*R88+O86*R89</f>
        <v>-1</v>
      </c>
      <c r="S86" s="17"/>
      <c r="T86" s="18">
        <f>L84*T84+M84*T85</f>
        <v>0.61747243426632759</v>
      </c>
      <c r="U86" s="17"/>
      <c r="V86" s="18">
        <f>L84*V84+M84*V85</f>
        <v>-1.8329218106995881</v>
      </c>
      <c r="W86" s="17"/>
      <c r="AB86" s="1"/>
    </row>
    <row r="87" spans="1:28" ht="14.25" thickBot="1" x14ac:dyDescent="0.2">
      <c r="H87" s="41"/>
      <c r="I87" s="42"/>
      <c r="J87" s="41"/>
      <c r="K87" s="43"/>
      <c r="L87" s="12">
        <f>-1/C86</f>
        <v>-0.6</v>
      </c>
      <c r="M87" s="14">
        <v>1</v>
      </c>
      <c r="N87" s="13">
        <f>1/C86</f>
        <v>0.6</v>
      </c>
      <c r="O87" s="14">
        <f>1-E86/C86</f>
        <v>1</v>
      </c>
      <c r="P87" s="15">
        <f>L85*P84+M85*P85</f>
        <v>-0.66666666666666663</v>
      </c>
      <c r="Q87" s="17"/>
      <c r="R87" s="16">
        <f>N87*R88+O87*R89</f>
        <v>-0.6</v>
      </c>
      <c r="S87" s="17"/>
      <c r="T87" s="16">
        <f>L85*T84+M85*T85</f>
        <v>0.20356234096692127</v>
      </c>
      <c r="U87" s="17"/>
      <c r="V87" s="16">
        <f>L85*V84+M85*V85</f>
        <v>-2.223765432098765</v>
      </c>
      <c r="W87" s="17"/>
      <c r="AB87" s="1"/>
    </row>
    <row r="88" spans="1:28" ht="14.25" thickBot="1" x14ac:dyDescent="0.2">
      <c r="B88" s="30">
        <v>4</v>
      </c>
      <c r="C88" s="26">
        <f>C9</f>
        <v>1E+18</v>
      </c>
      <c r="D88" s="26">
        <f>D9</f>
        <v>0</v>
      </c>
      <c r="E88" s="26">
        <f>E9</f>
        <v>0</v>
      </c>
      <c r="F88" s="26">
        <f>F86+D86+E86</f>
        <v>1.6249999999999998</v>
      </c>
      <c r="H88" s="41"/>
      <c r="I88" s="42"/>
      <c r="J88" s="41"/>
      <c r="K88" s="43"/>
      <c r="L88" s="7">
        <f>1-E88/C88</f>
        <v>1</v>
      </c>
      <c r="M88" s="9">
        <f>E88</f>
        <v>0</v>
      </c>
      <c r="N88" s="8">
        <f>1</f>
        <v>1</v>
      </c>
      <c r="O88" s="9">
        <f>-E88</f>
        <v>0</v>
      </c>
      <c r="P88" s="18">
        <f>L86*P86+M86*P87</f>
        <v>-0.22222222222222199</v>
      </c>
      <c r="Q88" s="17"/>
      <c r="R88" s="15">
        <f>N88*R90+O88*R91</f>
        <v>-1</v>
      </c>
      <c r="S88" s="17"/>
      <c r="T88" s="18">
        <f>L86*T86+M86*T87</f>
        <v>0.61747243426632759</v>
      </c>
      <c r="U88" s="17"/>
      <c r="V88" s="18">
        <f>L86*V86+M86*V87</f>
        <v>-1.8329218106995881</v>
      </c>
      <c r="W88" s="17"/>
      <c r="AB88" s="1"/>
    </row>
    <row r="89" spans="1:28" ht="14.25" thickBot="1" x14ac:dyDescent="0.2">
      <c r="H89" s="41"/>
      <c r="I89" s="42"/>
      <c r="J89" s="41"/>
      <c r="K89" s="43"/>
      <c r="L89" s="12">
        <f>-1/C88</f>
        <v>-1.0000000000000001E-18</v>
      </c>
      <c r="M89" s="14">
        <v>1</v>
      </c>
      <c r="N89" s="13">
        <f>1/C88</f>
        <v>1.0000000000000001E-18</v>
      </c>
      <c r="O89" s="14">
        <f>1-E88/C88</f>
        <v>1</v>
      </c>
      <c r="P89" s="16">
        <f>L87*P86+M87*P87</f>
        <v>-0.53333333333333344</v>
      </c>
      <c r="Q89" s="17"/>
      <c r="R89" s="15">
        <f>N89*R90+O89*R91</f>
        <v>-1.7000000000000008E-17</v>
      </c>
      <c r="S89" s="17"/>
      <c r="T89" s="16">
        <f>L87*T86+M87*T87</f>
        <v>-0.16692111959287526</v>
      </c>
      <c r="U89" s="17"/>
      <c r="V89" s="16">
        <f>L87*V86+M87*V87</f>
        <v>-1.1240123456790121</v>
      </c>
      <c r="W89" s="17"/>
      <c r="AB89" s="1"/>
    </row>
    <row r="90" spans="1:28" ht="14.25" thickBot="1" x14ac:dyDescent="0.2">
      <c r="B90" s="30">
        <v>5</v>
      </c>
      <c r="C90" s="26">
        <f>C10</f>
        <v>1E+18</v>
      </c>
      <c r="D90" s="26">
        <f>D10</f>
        <v>0</v>
      </c>
      <c r="E90" s="26">
        <f>E10</f>
        <v>0</v>
      </c>
      <c r="F90" s="26">
        <f>F88+D88+E88</f>
        <v>1.6249999999999998</v>
      </c>
      <c r="H90" s="41"/>
      <c r="I90" s="42"/>
      <c r="J90" s="41"/>
      <c r="K90" s="43"/>
      <c r="L90" s="7">
        <f>1-E90/C90</f>
        <v>1</v>
      </c>
      <c r="M90" s="9">
        <f>E90</f>
        <v>0</v>
      </c>
      <c r="N90" s="8">
        <f>1</f>
        <v>1</v>
      </c>
      <c r="O90" s="9">
        <f>-E90</f>
        <v>0</v>
      </c>
      <c r="P90" s="15">
        <f>L88*P88+M88*P89</f>
        <v>-0.22222222222222199</v>
      </c>
      <c r="Q90" s="17"/>
      <c r="R90" s="18">
        <f>N90*R92+O90*R93</f>
        <v>-1</v>
      </c>
      <c r="S90" s="17"/>
      <c r="T90" s="18">
        <f>L88*T88+M88*T89</f>
        <v>0.61747243426632759</v>
      </c>
      <c r="U90" s="17"/>
      <c r="V90" s="18">
        <f>L88*V88+M88*V89</f>
        <v>-1.8329218106995881</v>
      </c>
      <c r="W90" s="17"/>
      <c r="AB90" s="1"/>
    </row>
    <row r="91" spans="1:28" ht="14.25" thickBot="1" x14ac:dyDescent="0.2">
      <c r="H91" s="41"/>
      <c r="I91" s="42"/>
      <c r="J91" s="41"/>
      <c r="K91" s="43"/>
      <c r="L91" s="12">
        <f>-1/C90</f>
        <v>-1.0000000000000001E-18</v>
      </c>
      <c r="M91" s="14">
        <v>1</v>
      </c>
      <c r="N91" s="13">
        <f>1/C90</f>
        <v>1.0000000000000001E-18</v>
      </c>
      <c r="O91" s="14">
        <f>1-E90/C90</f>
        <v>1</v>
      </c>
      <c r="P91" s="15">
        <f>L89*P88+M89*P89</f>
        <v>-0.53333333333333344</v>
      </c>
      <c r="Q91" s="17"/>
      <c r="R91" s="16">
        <f>N91*R92+O91*R93</f>
        <v>-1.6000000000000007E-17</v>
      </c>
      <c r="S91" s="17"/>
      <c r="T91" s="16">
        <f>L89*T88+M89*T89</f>
        <v>-0.16692111959287526</v>
      </c>
      <c r="U91" s="17"/>
      <c r="V91" s="16">
        <f>L89*V88+M89*V89</f>
        <v>-1.1240123456790121</v>
      </c>
      <c r="W91" s="17"/>
      <c r="AB91" s="1"/>
    </row>
    <row r="92" spans="1:28" ht="14.25" thickBot="1" x14ac:dyDescent="0.2">
      <c r="B92" s="30">
        <v>6</v>
      </c>
      <c r="C92" s="26">
        <f>C11</f>
        <v>1E+18</v>
      </c>
      <c r="D92" s="26">
        <f>D11</f>
        <v>0</v>
      </c>
      <c r="E92" s="26">
        <f>E11</f>
        <v>0</v>
      </c>
      <c r="F92" s="26">
        <f>F90+D90+E90</f>
        <v>1.6249999999999998</v>
      </c>
      <c r="H92" s="41"/>
      <c r="I92" s="42"/>
      <c r="J92" s="41"/>
      <c r="K92" s="43"/>
      <c r="L92" s="7">
        <f>1-E92/C92</f>
        <v>1</v>
      </c>
      <c r="M92" s="9">
        <f>E92</f>
        <v>0</v>
      </c>
      <c r="N92" s="8">
        <f>1</f>
        <v>1</v>
      </c>
      <c r="O92" s="9">
        <f>-E92</f>
        <v>0</v>
      </c>
      <c r="P92" s="18">
        <f>L90*P90+M90*P91</f>
        <v>-0.22222222222222199</v>
      </c>
      <c r="Q92" s="17"/>
      <c r="R92" s="15">
        <f>N92*R94+O92*R95</f>
        <v>-1</v>
      </c>
      <c r="S92" s="17"/>
      <c r="T92" s="18">
        <f>L90*T90+M90*T91</f>
        <v>0.61747243426632759</v>
      </c>
      <c r="U92" s="17"/>
      <c r="V92" s="18">
        <f>L90*V90+M90*V91</f>
        <v>-1.8329218106995881</v>
      </c>
      <c r="W92" s="17"/>
      <c r="AB92" s="1"/>
    </row>
    <row r="93" spans="1:28" ht="14.25" thickBot="1" x14ac:dyDescent="0.2">
      <c r="H93" s="41"/>
      <c r="I93" s="42"/>
      <c r="J93" s="41"/>
      <c r="K93" s="43"/>
      <c r="L93" s="12">
        <f>-1/C92</f>
        <v>-1.0000000000000001E-18</v>
      </c>
      <c r="M93" s="14">
        <v>1</v>
      </c>
      <c r="N93" s="13">
        <f>1/C92</f>
        <v>1.0000000000000001E-18</v>
      </c>
      <c r="O93" s="14">
        <f>1-E92/C92</f>
        <v>1</v>
      </c>
      <c r="P93" s="16">
        <f>L91*P90+M91*P91</f>
        <v>-0.53333333333333344</v>
      </c>
      <c r="Q93" s="17"/>
      <c r="R93" s="15">
        <f>N93*R94+O93*R95</f>
        <v>-1.5000000000000006E-17</v>
      </c>
      <c r="S93" s="17"/>
      <c r="T93" s="16">
        <f>L91*T90+M91*T91</f>
        <v>-0.16692111959287526</v>
      </c>
      <c r="U93" s="17"/>
      <c r="V93" s="16">
        <f>L91*V90+M91*V91</f>
        <v>-1.1240123456790121</v>
      </c>
      <c r="W93" s="17"/>
      <c r="AB93" s="1"/>
    </row>
    <row r="94" spans="1:28" ht="14.25" thickBot="1" x14ac:dyDescent="0.2">
      <c r="B94" s="30">
        <v>7</v>
      </c>
      <c r="C94" s="26">
        <f>C12</f>
        <v>1E+18</v>
      </c>
      <c r="D94" s="26">
        <f>D12</f>
        <v>0</v>
      </c>
      <c r="E94" s="26">
        <f>E12</f>
        <v>0</v>
      </c>
      <c r="F94" s="26">
        <f>F92+D92+E92</f>
        <v>1.6249999999999998</v>
      </c>
      <c r="H94" s="41"/>
      <c r="I94" s="42"/>
      <c r="J94" s="41"/>
      <c r="K94" s="43"/>
      <c r="L94" s="7">
        <f>1-E94/C94</f>
        <v>1</v>
      </c>
      <c r="M94" s="9">
        <f>E94</f>
        <v>0</v>
      </c>
      <c r="N94" s="8">
        <f>1</f>
        <v>1</v>
      </c>
      <c r="O94" s="9">
        <f>-E94</f>
        <v>0</v>
      </c>
      <c r="P94" s="15">
        <f>L92*P92+M92*P93</f>
        <v>-0.22222222222222199</v>
      </c>
      <c r="Q94" s="17"/>
      <c r="R94" s="18">
        <f>N94*R96+O94*R97</f>
        <v>-1</v>
      </c>
      <c r="S94" s="17"/>
      <c r="T94" s="18">
        <f>L92*T92+M92*T93</f>
        <v>0.61747243426632759</v>
      </c>
      <c r="U94" s="17"/>
      <c r="V94" s="18">
        <f>L92*V92+M92*V93</f>
        <v>-1.8329218106995881</v>
      </c>
      <c r="W94" s="17"/>
      <c r="AB94" s="1"/>
    </row>
    <row r="95" spans="1:28" ht="14.25" thickBot="1" x14ac:dyDescent="0.2">
      <c r="H95" s="41"/>
      <c r="I95" s="42"/>
      <c r="J95" s="41"/>
      <c r="K95" s="43"/>
      <c r="L95" s="12">
        <f>-1/C94</f>
        <v>-1.0000000000000001E-18</v>
      </c>
      <c r="M95" s="14">
        <v>1</v>
      </c>
      <c r="N95" s="13">
        <f>1/C94</f>
        <v>1.0000000000000001E-18</v>
      </c>
      <c r="O95" s="14">
        <f>1-E94/C94</f>
        <v>1</v>
      </c>
      <c r="P95" s="15">
        <f>L93*P92+M93*P93</f>
        <v>-0.53333333333333344</v>
      </c>
      <c r="Q95" s="17"/>
      <c r="R95" s="16">
        <f>N95*R96+O95*R97</f>
        <v>-1.4000000000000006E-17</v>
      </c>
      <c r="S95" s="17"/>
      <c r="T95" s="16">
        <f>L93*T92+M93*T93</f>
        <v>-0.16692111959287526</v>
      </c>
      <c r="U95" s="17"/>
      <c r="V95" s="16">
        <f>L93*V92+M93*V93</f>
        <v>-1.1240123456790121</v>
      </c>
      <c r="W95" s="17"/>
      <c r="AB95" s="1"/>
    </row>
    <row r="96" spans="1:28" ht="14.25" thickBot="1" x14ac:dyDescent="0.2">
      <c r="B96" s="30">
        <v>8</v>
      </c>
      <c r="C96" s="26">
        <f>C13</f>
        <v>1E+18</v>
      </c>
      <c r="D96" s="26">
        <f>D13</f>
        <v>0</v>
      </c>
      <c r="E96" s="26">
        <f>E13</f>
        <v>0</v>
      </c>
      <c r="F96" s="26">
        <f>F94+D94+E94</f>
        <v>1.6249999999999998</v>
      </c>
      <c r="H96" s="41"/>
      <c r="I96" s="42"/>
      <c r="J96" s="41"/>
      <c r="K96" s="43"/>
      <c r="L96" s="7">
        <f>1-E96/C96</f>
        <v>1</v>
      </c>
      <c r="M96" s="9">
        <f>E96</f>
        <v>0</v>
      </c>
      <c r="N96" s="8">
        <f>1</f>
        <v>1</v>
      </c>
      <c r="O96" s="9">
        <f>-E96</f>
        <v>0</v>
      </c>
      <c r="P96" s="18">
        <f>L94*P94+M94*P95</f>
        <v>-0.22222222222222199</v>
      </c>
      <c r="Q96" s="17"/>
      <c r="R96" s="15">
        <f>N96*R98+O96*R99</f>
        <v>-1</v>
      </c>
      <c r="S96" s="17"/>
      <c r="T96" s="18">
        <f>L94*T94+M94*T95</f>
        <v>0.61747243426632759</v>
      </c>
      <c r="U96" s="17"/>
      <c r="V96" s="18">
        <f>L94*V94+M94*V95</f>
        <v>-1.8329218106995881</v>
      </c>
      <c r="W96" s="17"/>
      <c r="AB96" s="1"/>
    </row>
    <row r="97" spans="2:28" ht="14.25" thickBot="1" x14ac:dyDescent="0.2">
      <c r="H97" s="41"/>
      <c r="I97" s="42"/>
      <c r="J97" s="41"/>
      <c r="K97" s="43"/>
      <c r="L97" s="12">
        <f>-1/C96</f>
        <v>-1.0000000000000001E-18</v>
      </c>
      <c r="M97" s="14">
        <v>1</v>
      </c>
      <c r="N97" s="13">
        <f>1/C96</f>
        <v>1.0000000000000001E-18</v>
      </c>
      <c r="O97" s="14">
        <f>1-E96/C96</f>
        <v>1</v>
      </c>
      <c r="P97" s="16">
        <f>L95*P94+M95*P95</f>
        <v>-0.53333333333333344</v>
      </c>
      <c r="Q97" s="17"/>
      <c r="R97" s="15">
        <f>N97*R98+O97*R99</f>
        <v>-1.3000000000000005E-17</v>
      </c>
      <c r="S97" s="17"/>
      <c r="T97" s="16">
        <f>L95*T94+M95*T95</f>
        <v>-0.16692111959287526</v>
      </c>
      <c r="U97" s="17"/>
      <c r="V97" s="16">
        <f>L95*V94+M95*V95</f>
        <v>-1.1240123456790121</v>
      </c>
      <c r="W97" s="17"/>
      <c r="AB97" s="1"/>
    </row>
    <row r="98" spans="2:28" ht="14.25" thickBot="1" x14ac:dyDescent="0.2">
      <c r="B98" s="30">
        <v>9</v>
      </c>
      <c r="C98" s="26">
        <f>C14</f>
        <v>1E+18</v>
      </c>
      <c r="D98" s="26">
        <f>D14</f>
        <v>0</v>
      </c>
      <c r="E98" s="26">
        <f>E14</f>
        <v>0</v>
      </c>
      <c r="F98" s="26">
        <f>F96+D96+E96</f>
        <v>1.6249999999999998</v>
      </c>
      <c r="H98" s="41"/>
      <c r="I98" s="42"/>
      <c r="J98" s="41"/>
      <c r="K98" s="43"/>
      <c r="L98" s="7">
        <f>1-E98/C98</f>
        <v>1</v>
      </c>
      <c r="M98" s="9">
        <f>E98</f>
        <v>0</v>
      </c>
      <c r="N98" s="8">
        <f>1</f>
        <v>1</v>
      </c>
      <c r="O98" s="9">
        <f>-E98</f>
        <v>0</v>
      </c>
      <c r="P98" s="15">
        <f>L96*P96+M96*P97</f>
        <v>-0.22222222222222199</v>
      </c>
      <c r="Q98" s="17"/>
      <c r="R98" s="18">
        <f>N98*R100+O98*R101</f>
        <v>-1</v>
      </c>
      <c r="S98" s="17"/>
      <c r="T98" s="18">
        <f>L96*T96+M96*T97</f>
        <v>0.61747243426632759</v>
      </c>
      <c r="U98" s="17"/>
      <c r="V98" s="18">
        <f>L96*V96+M96*V97</f>
        <v>-1.8329218106995881</v>
      </c>
      <c r="W98" s="17"/>
      <c r="AB98" s="1"/>
    </row>
    <row r="99" spans="2:28" ht="14.25" thickBot="1" x14ac:dyDescent="0.2">
      <c r="H99" s="41"/>
      <c r="I99" s="42"/>
      <c r="J99" s="41"/>
      <c r="K99" s="43"/>
      <c r="L99" s="12">
        <f>-1/C98</f>
        <v>-1.0000000000000001E-18</v>
      </c>
      <c r="M99" s="14">
        <v>1</v>
      </c>
      <c r="N99" s="13">
        <f>1/C98</f>
        <v>1.0000000000000001E-18</v>
      </c>
      <c r="O99" s="14">
        <f>1-E98/C98</f>
        <v>1</v>
      </c>
      <c r="P99" s="15">
        <f>L97*P96+M97*P97</f>
        <v>-0.53333333333333344</v>
      </c>
      <c r="Q99" s="17"/>
      <c r="R99" s="16">
        <f>N99*R100+O99*R101</f>
        <v>-1.2000000000000004E-17</v>
      </c>
      <c r="S99" s="17"/>
      <c r="T99" s="16">
        <f>L97*T96+M97*T97</f>
        <v>-0.16692111959287526</v>
      </c>
      <c r="U99" s="17"/>
      <c r="V99" s="16">
        <f>L97*V96+M97*V97</f>
        <v>-1.1240123456790121</v>
      </c>
      <c r="W99" s="17"/>
      <c r="AB99" s="1"/>
    </row>
    <row r="100" spans="2:28" ht="14.25" thickBot="1" x14ac:dyDescent="0.2">
      <c r="B100" s="30">
        <v>10</v>
      </c>
      <c r="C100" s="26">
        <f>C15</f>
        <v>1E+18</v>
      </c>
      <c r="D100" s="26">
        <f>D15</f>
        <v>0</v>
      </c>
      <c r="E100" s="26">
        <f>E15</f>
        <v>0</v>
      </c>
      <c r="F100" s="26">
        <f>F98+D98+E98</f>
        <v>1.6249999999999998</v>
      </c>
      <c r="H100" s="41"/>
      <c r="I100" s="42"/>
      <c r="J100" s="41"/>
      <c r="K100" s="43"/>
      <c r="L100" s="7">
        <f>1-E100/C100</f>
        <v>1</v>
      </c>
      <c r="M100" s="9">
        <f>E100</f>
        <v>0</v>
      </c>
      <c r="N100" s="8">
        <f>1</f>
        <v>1</v>
      </c>
      <c r="O100" s="9">
        <f>-E100</f>
        <v>0</v>
      </c>
      <c r="P100" s="18">
        <f>L98*P98+M98*P99</f>
        <v>-0.22222222222222199</v>
      </c>
      <c r="Q100" s="17"/>
      <c r="R100" s="15">
        <f>N100*R102+O100*R103</f>
        <v>-1</v>
      </c>
      <c r="S100" s="17"/>
      <c r="T100" s="18">
        <f>L98*T98+M98*T99</f>
        <v>0.61747243426632759</v>
      </c>
      <c r="U100" s="17"/>
      <c r="V100" s="18">
        <f>L98*V98+M98*V99</f>
        <v>-1.8329218106995881</v>
      </c>
      <c r="W100" s="17"/>
      <c r="AB100" s="1"/>
    </row>
    <row r="101" spans="2:28" ht="14.25" thickBot="1" x14ac:dyDescent="0.2">
      <c r="H101" s="41"/>
      <c r="I101" s="42"/>
      <c r="J101" s="41"/>
      <c r="K101" s="43"/>
      <c r="L101" s="12">
        <f>-1/C100</f>
        <v>-1.0000000000000001E-18</v>
      </c>
      <c r="M101" s="14">
        <v>1</v>
      </c>
      <c r="N101" s="13">
        <f>1/C100</f>
        <v>1.0000000000000001E-18</v>
      </c>
      <c r="O101" s="14">
        <f>1-E100/C100</f>
        <v>1</v>
      </c>
      <c r="P101" s="16">
        <f>L99*P98+M99*P99</f>
        <v>-0.53333333333333344</v>
      </c>
      <c r="Q101" s="17"/>
      <c r="R101" s="15">
        <f>N101*R102+O101*R103</f>
        <v>-1.1000000000000003E-17</v>
      </c>
      <c r="S101" s="17"/>
      <c r="T101" s="16">
        <f>L99*T98+M99*T99</f>
        <v>-0.16692111959287526</v>
      </c>
      <c r="U101" s="17"/>
      <c r="V101" s="16">
        <f>L99*V98+M99*V99</f>
        <v>-1.1240123456790121</v>
      </c>
      <c r="W101" s="17"/>
      <c r="AB101" s="1"/>
    </row>
    <row r="102" spans="2:28" ht="14.25" thickBot="1" x14ac:dyDescent="0.2">
      <c r="B102" s="30">
        <v>11</v>
      </c>
      <c r="C102" s="26">
        <f>C16</f>
        <v>1E+18</v>
      </c>
      <c r="D102" s="26">
        <f>D16</f>
        <v>0</v>
      </c>
      <c r="E102" s="26">
        <f>E16</f>
        <v>0</v>
      </c>
      <c r="F102" s="26">
        <f>F100+D100+E100</f>
        <v>1.6249999999999998</v>
      </c>
      <c r="H102" s="41"/>
      <c r="I102" s="42"/>
      <c r="J102" s="41"/>
      <c r="K102" s="43"/>
      <c r="L102" s="7">
        <f>1-E102/C102</f>
        <v>1</v>
      </c>
      <c r="M102" s="9">
        <f>E102</f>
        <v>0</v>
      </c>
      <c r="N102" s="8">
        <f>1</f>
        <v>1</v>
      </c>
      <c r="O102" s="9">
        <f>-E102</f>
        <v>0</v>
      </c>
      <c r="P102" s="15">
        <f>L100*P100+M100*P101</f>
        <v>-0.22222222222222199</v>
      </c>
      <c r="Q102" s="17"/>
      <c r="R102" s="18">
        <f>N102*R104+O102*R105</f>
        <v>-1</v>
      </c>
      <c r="S102" s="17"/>
      <c r="T102" s="18">
        <f>L100*T100+M100*T101</f>
        <v>0.61747243426632759</v>
      </c>
      <c r="U102" s="17"/>
      <c r="V102" s="18">
        <f>L100*V100+M100*V101</f>
        <v>-1.8329218106995881</v>
      </c>
      <c r="W102" s="17"/>
      <c r="AB102" s="1"/>
    </row>
    <row r="103" spans="2:28" ht="14.25" thickBot="1" x14ac:dyDescent="0.2">
      <c r="H103" s="41"/>
      <c r="I103" s="42"/>
      <c r="J103" s="41"/>
      <c r="K103" s="43"/>
      <c r="L103" s="12">
        <f>-1/C102</f>
        <v>-1.0000000000000001E-18</v>
      </c>
      <c r="M103" s="14">
        <v>1</v>
      </c>
      <c r="N103" s="13">
        <f>1/C102</f>
        <v>1.0000000000000001E-18</v>
      </c>
      <c r="O103" s="14">
        <f>1-E102/C102</f>
        <v>1</v>
      </c>
      <c r="P103" s="15">
        <f>L101*P100+M101*P101</f>
        <v>-0.53333333333333344</v>
      </c>
      <c r="Q103" s="17"/>
      <c r="R103" s="16">
        <f>N103*R104+O103*R105</f>
        <v>-1.0000000000000002E-17</v>
      </c>
      <c r="S103" s="17"/>
      <c r="T103" s="16">
        <f>L101*T100+M101*T101</f>
        <v>-0.16692111959287526</v>
      </c>
      <c r="U103" s="17"/>
      <c r="V103" s="16">
        <f>L101*V100+M101*V101</f>
        <v>-1.1240123456790121</v>
      </c>
      <c r="W103" s="17"/>
      <c r="AB103" s="1"/>
    </row>
    <row r="104" spans="2:28" ht="14.25" thickBot="1" x14ac:dyDescent="0.2">
      <c r="B104" s="30">
        <v>12</v>
      </c>
      <c r="C104" s="26">
        <f>C17</f>
        <v>1E+18</v>
      </c>
      <c r="D104" s="26">
        <f>D17</f>
        <v>0</v>
      </c>
      <c r="E104" s="26">
        <f>E17</f>
        <v>0</v>
      </c>
      <c r="F104" s="26">
        <f>F102+D102+E102</f>
        <v>1.6249999999999998</v>
      </c>
      <c r="H104" s="41"/>
      <c r="I104" s="42"/>
      <c r="J104" s="41"/>
      <c r="K104" s="43"/>
      <c r="L104" s="7">
        <f>1-E104/C104</f>
        <v>1</v>
      </c>
      <c r="M104" s="9">
        <f>E104</f>
        <v>0</v>
      </c>
      <c r="N104" s="8">
        <f>1</f>
        <v>1</v>
      </c>
      <c r="O104" s="9">
        <f>-E104</f>
        <v>0</v>
      </c>
      <c r="P104" s="18">
        <f>L102*P102+M102*P103</f>
        <v>-0.22222222222222199</v>
      </c>
      <c r="Q104" s="17"/>
      <c r="R104" s="15">
        <f>N104*R106+O104*R107</f>
        <v>-1</v>
      </c>
      <c r="S104" s="17"/>
      <c r="T104" s="18">
        <f>L102*T102+M102*T103</f>
        <v>0.61747243426632759</v>
      </c>
      <c r="U104" s="17"/>
      <c r="V104" s="18">
        <f>L102*V102+M102*V103</f>
        <v>-1.8329218106995881</v>
      </c>
      <c r="W104" s="17"/>
      <c r="AB104" s="1"/>
    </row>
    <row r="105" spans="2:28" ht="14.25" thickBot="1" x14ac:dyDescent="0.2">
      <c r="H105" s="41"/>
      <c r="I105" s="42"/>
      <c r="J105" s="41"/>
      <c r="K105" s="43"/>
      <c r="L105" s="12">
        <f>-1/C104</f>
        <v>-1.0000000000000001E-18</v>
      </c>
      <c r="M105" s="14">
        <v>1</v>
      </c>
      <c r="N105" s="13">
        <f>1/C104</f>
        <v>1.0000000000000001E-18</v>
      </c>
      <c r="O105" s="14">
        <f>1-E104/C104</f>
        <v>1</v>
      </c>
      <c r="P105" s="16">
        <f>L103*P102+M103*P103</f>
        <v>-0.53333333333333344</v>
      </c>
      <c r="Q105" s="17"/>
      <c r="R105" s="15">
        <f>N105*R106+O105*R107</f>
        <v>-9.0000000000000014E-18</v>
      </c>
      <c r="S105" s="17"/>
      <c r="T105" s="16">
        <f>L103*T102+M103*T103</f>
        <v>-0.16692111959287526</v>
      </c>
      <c r="U105" s="17"/>
      <c r="V105" s="16">
        <f>L103*V102+M103*V103</f>
        <v>-1.1240123456790121</v>
      </c>
      <c r="W105" s="17"/>
      <c r="AB105" s="1"/>
    </row>
    <row r="106" spans="2:28" ht="14.25" thickBot="1" x14ac:dyDescent="0.2">
      <c r="B106" s="30">
        <v>13</v>
      </c>
      <c r="C106" s="26">
        <f>C18</f>
        <v>1E+18</v>
      </c>
      <c r="D106" s="26">
        <f>D18</f>
        <v>0</v>
      </c>
      <c r="E106" s="26">
        <f>E18</f>
        <v>0</v>
      </c>
      <c r="F106" s="26">
        <f>F104+D104+E104</f>
        <v>1.6249999999999998</v>
      </c>
      <c r="H106" s="41"/>
      <c r="I106" s="42"/>
      <c r="J106" s="41"/>
      <c r="K106" s="43"/>
      <c r="L106" s="7">
        <f>1-E106/C106</f>
        <v>1</v>
      </c>
      <c r="M106" s="9">
        <f>E106</f>
        <v>0</v>
      </c>
      <c r="N106" s="8">
        <f>1</f>
        <v>1</v>
      </c>
      <c r="O106" s="9">
        <f>-E106</f>
        <v>0</v>
      </c>
      <c r="P106" s="15">
        <f>L104*P104+M104*P105</f>
        <v>-0.22222222222222199</v>
      </c>
      <c r="Q106" s="17"/>
      <c r="R106" s="18">
        <f>N106*R108+O106*R109</f>
        <v>-1</v>
      </c>
      <c r="S106" s="17"/>
      <c r="T106" s="18">
        <f>L104*T104+M104*T105</f>
        <v>0.61747243426632759</v>
      </c>
      <c r="U106" s="17"/>
      <c r="V106" s="18">
        <f>L104*V104+M104*V105</f>
        <v>-1.8329218106995881</v>
      </c>
      <c r="W106" s="17"/>
      <c r="AB106" s="1"/>
    </row>
    <row r="107" spans="2:28" ht="14.25" thickBot="1" x14ac:dyDescent="0.2">
      <c r="H107" s="41"/>
      <c r="I107" s="42"/>
      <c r="J107" s="41"/>
      <c r="K107" s="43"/>
      <c r="L107" s="12">
        <f>-1/C106</f>
        <v>-1.0000000000000001E-18</v>
      </c>
      <c r="M107" s="14">
        <v>1</v>
      </c>
      <c r="N107" s="13">
        <f>1/C106</f>
        <v>1.0000000000000001E-18</v>
      </c>
      <c r="O107" s="14">
        <f>1-E106/C106</f>
        <v>1</v>
      </c>
      <c r="P107" s="15">
        <f>L105*P104+M105*P105</f>
        <v>-0.53333333333333344</v>
      </c>
      <c r="Q107" s="17"/>
      <c r="R107" s="16">
        <f>N107*R108+O107*R109</f>
        <v>-8.0000000000000006E-18</v>
      </c>
      <c r="S107" s="17"/>
      <c r="T107" s="16">
        <f>L105*T104+M105*T105</f>
        <v>-0.16692111959287526</v>
      </c>
      <c r="U107" s="17"/>
      <c r="V107" s="16">
        <f>L105*V104+M105*V105</f>
        <v>-1.1240123456790121</v>
      </c>
      <c r="W107" s="17"/>
      <c r="AB107" s="1"/>
    </row>
    <row r="108" spans="2:28" ht="14.25" thickBot="1" x14ac:dyDescent="0.2">
      <c r="B108" s="30">
        <v>14</v>
      </c>
      <c r="C108" s="26">
        <f>C19</f>
        <v>1E+18</v>
      </c>
      <c r="D108" s="26">
        <f>D19</f>
        <v>0</v>
      </c>
      <c r="E108" s="26">
        <f>E19</f>
        <v>0</v>
      </c>
      <c r="F108" s="26">
        <f>F106+D106+E106</f>
        <v>1.6249999999999998</v>
      </c>
      <c r="H108" s="41"/>
      <c r="I108" s="42"/>
      <c r="J108" s="41"/>
      <c r="K108" s="43"/>
      <c r="L108" s="7">
        <f>1-E108/C108</f>
        <v>1</v>
      </c>
      <c r="M108" s="9">
        <f>E108</f>
        <v>0</v>
      </c>
      <c r="N108" s="8">
        <f>1</f>
        <v>1</v>
      </c>
      <c r="O108" s="9">
        <f>-E108</f>
        <v>0</v>
      </c>
      <c r="P108" s="18">
        <f>L106*P106+M106*P107</f>
        <v>-0.22222222222222199</v>
      </c>
      <c r="Q108" s="17"/>
      <c r="R108" s="15">
        <f>N108*R110+O108*R111</f>
        <v>-1</v>
      </c>
      <c r="S108" s="17"/>
      <c r="T108" s="18">
        <f>L106*T106+M106*T107</f>
        <v>0.61747243426632759</v>
      </c>
      <c r="U108" s="17"/>
      <c r="V108" s="18">
        <f>L106*V106+M106*V107</f>
        <v>-1.8329218106995881</v>
      </c>
      <c r="W108" s="17"/>
      <c r="AB108" s="1"/>
    </row>
    <row r="109" spans="2:28" ht="14.25" thickBot="1" x14ac:dyDescent="0.2">
      <c r="H109" s="41"/>
      <c r="I109" s="42"/>
      <c r="J109" s="41"/>
      <c r="K109" s="43"/>
      <c r="L109" s="12">
        <f>-1/C108</f>
        <v>-1.0000000000000001E-18</v>
      </c>
      <c r="M109" s="14">
        <v>1</v>
      </c>
      <c r="N109" s="13">
        <f>1/C108</f>
        <v>1.0000000000000001E-18</v>
      </c>
      <c r="O109" s="14">
        <f>1-E108/C108</f>
        <v>1</v>
      </c>
      <c r="P109" s="16">
        <f>L107*P106+M107*P107</f>
        <v>-0.53333333333333344</v>
      </c>
      <c r="Q109" s="17"/>
      <c r="R109" s="15">
        <f>N109*R110+O109*R111</f>
        <v>-6.9999999999999997E-18</v>
      </c>
      <c r="S109" s="17"/>
      <c r="T109" s="16">
        <f>L107*T106+M107*T107</f>
        <v>-0.16692111959287526</v>
      </c>
      <c r="U109" s="17"/>
      <c r="V109" s="16">
        <f>L107*V106+M107*V107</f>
        <v>-1.1240123456790121</v>
      </c>
      <c r="W109" s="17"/>
      <c r="AB109" s="1"/>
    </row>
    <row r="110" spans="2:28" ht="14.25" thickBot="1" x14ac:dyDescent="0.2">
      <c r="B110" s="30">
        <v>15</v>
      </c>
      <c r="C110" s="26">
        <f>C20</f>
        <v>1E+18</v>
      </c>
      <c r="D110" s="26">
        <f>D20</f>
        <v>0</v>
      </c>
      <c r="E110" s="26">
        <f>E20</f>
        <v>0</v>
      </c>
      <c r="F110" s="26">
        <f>F108+D108+E108</f>
        <v>1.6249999999999998</v>
      </c>
      <c r="H110" s="41"/>
      <c r="I110" s="42"/>
      <c r="J110" s="41"/>
      <c r="K110" s="43"/>
      <c r="L110" s="7">
        <f>1-E110/C110</f>
        <v>1</v>
      </c>
      <c r="M110" s="9">
        <f>E110</f>
        <v>0</v>
      </c>
      <c r="N110" s="8">
        <f>1</f>
        <v>1</v>
      </c>
      <c r="O110" s="9">
        <f>-E110</f>
        <v>0</v>
      </c>
      <c r="P110" s="15">
        <f>L108*P108+M108*P109</f>
        <v>-0.22222222222222199</v>
      </c>
      <c r="Q110" s="17"/>
      <c r="R110" s="18">
        <f>N110*R112+O110*R113</f>
        <v>-1</v>
      </c>
      <c r="S110" s="17"/>
      <c r="T110" s="18">
        <f>L108*T108+M108*T109</f>
        <v>0.61747243426632759</v>
      </c>
      <c r="U110" s="17"/>
      <c r="V110" s="18">
        <f>L108*V108+M108*V109</f>
        <v>-1.8329218106995881</v>
      </c>
      <c r="W110" s="17"/>
      <c r="AB110" s="1"/>
    </row>
    <row r="111" spans="2:28" ht="14.25" thickBot="1" x14ac:dyDescent="0.2">
      <c r="H111" s="41"/>
      <c r="I111" s="42"/>
      <c r="J111" s="41"/>
      <c r="K111" s="43"/>
      <c r="L111" s="12">
        <f>-1/C110</f>
        <v>-1.0000000000000001E-18</v>
      </c>
      <c r="M111" s="14">
        <v>1</v>
      </c>
      <c r="N111" s="13">
        <f>1/C110</f>
        <v>1.0000000000000001E-18</v>
      </c>
      <c r="O111" s="14">
        <f>1-E110/C110</f>
        <v>1</v>
      </c>
      <c r="P111" s="15">
        <f>L109*P108+M109*P109</f>
        <v>-0.53333333333333344</v>
      </c>
      <c r="Q111" s="17"/>
      <c r="R111" s="16">
        <f>N111*R112+O111*R113</f>
        <v>-6.0000000000000004E-18</v>
      </c>
      <c r="S111" s="17"/>
      <c r="T111" s="16">
        <f>L109*T108+M109*T109</f>
        <v>-0.16692111959287526</v>
      </c>
      <c r="U111" s="17"/>
      <c r="V111" s="16">
        <f>L109*V108+M109*V109</f>
        <v>-1.1240123456790121</v>
      </c>
      <c r="W111" s="17"/>
      <c r="AB111" s="1"/>
    </row>
    <row r="112" spans="2:28" ht="14.25" thickBot="1" x14ac:dyDescent="0.2">
      <c r="B112" s="30">
        <v>16</v>
      </c>
      <c r="C112" s="26">
        <f>C21</f>
        <v>1E+18</v>
      </c>
      <c r="D112" s="26">
        <f>D21</f>
        <v>0</v>
      </c>
      <c r="E112" s="26">
        <f>E21</f>
        <v>0</v>
      </c>
      <c r="F112" s="26">
        <f>F110+D110+E110</f>
        <v>1.6249999999999998</v>
      </c>
      <c r="H112" s="41"/>
      <c r="I112" s="42"/>
      <c r="J112" s="41"/>
      <c r="K112" s="43"/>
      <c r="L112" s="7">
        <f>1-E112/C112</f>
        <v>1</v>
      </c>
      <c r="M112" s="9">
        <f>E112</f>
        <v>0</v>
      </c>
      <c r="N112" s="8">
        <f>1</f>
        <v>1</v>
      </c>
      <c r="O112" s="9">
        <f>-E112</f>
        <v>0</v>
      </c>
      <c r="P112" s="18">
        <f>L110*P110+M110*P111</f>
        <v>-0.22222222222222199</v>
      </c>
      <c r="Q112" s="17"/>
      <c r="R112" s="15">
        <f>N112*R114+O112*R115</f>
        <v>-1</v>
      </c>
      <c r="S112" s="17"/>
      <c r="T112" s="18">
        <f>L110*T110+M110*T111</f>
        <v>0.61747243426632759</v>
      </c>
      <c r="U112" s="17"/>
      <c r="V112" s="18">
        <f>L110*V110+M110*V111</f>
        <v>-1.8329218106995881</v>
      </c>
      <c r="W112" s="17"/>
      <c r="AB112" s="1"/>
    </row>
    <row r="113" spans="1:28" ht="14.25" thickBot="1" x14ac:dyDescent="0.2">
      <c r="H113" s="41"/>
      <c r="I113" s="42"/>
      <c r="J113" s="41"/>
      <c r="K113" s="43"/>
      <c r="L113" s="12">
        <f>-1/C112</f>
        <v>-1.0000000000000001E-18</v>
      </c>
      <c r="M113" s="14">
        <v>1</v>
      </c>
      <c r="N113" s="13">
        <f>1/C112</f>
        <v>1.0000000000000001E-18</v>
      </c>
      <c r="O113" s="14">
        <f>1-E112/C112</f>
        <v>1</v>
      </c>
      <c r="P113" s="16">
        <f>L111*P110+M111*P111</f>
        <v>-0.53333333333333344</v>
      </c>
      <c r="Q113" s="17"/>
      <c r="R113" s="15">
        <f>N113*R114+O113*R115</f>
        <v>-5.0000000000000004E-18</v>
      </c>
      <c r="S113" s="17"/>
      <c r="T113" s="16">
        <f>L111*T110+M111*T111</f>
        <v>-0.16692111959287526</v>
      </c>
      <c r="U113" s="17"/>
      <c r="V113" s="16">
        <f>L111*V110+M111*V111</f>
        <v>-1.1240123456790121</v>
      </c>
      <c r="W113" s="17"/>
      <c r="AB113" s="1"/>
    </row>
    <row r="114" spans="1:28" ht="14.25" thickBot="1" x14ac:dyDescent="0.2">
      <c r="B114" s="30">
        <v>17</v>
      </c>
      <c r="C114" s="26">
        <f>C22</f>
        <v>1E+18</v>
      </c>
      <c r="D114" s="26">
        <f>D22</f>
        <v>0</v>
      </c>
      <c r="E114" s="26">
        <f>E22</f>
        <v>0</v>
      </c>
      <c r="F114" s="26">
        <f>F112+D112+E112</f>
        <v>1.6249999999999998</v>
      </c>
      <c r="H114" s="41"/>
      <c r="I114" s="42"/>
      <c r="J114" s="41"/>
      <c r="K114" s="43"/>
      <c r="L114" s="7">
        <f>1-E114/C114</f>
        <v>1</v>
      </c>
      <c r="M114" s="9">
        <f>E114</f>
        <v>0</v>
      </c>
      <c r="N114" s="8">
        <f>1</f>
        <v>1</v>
      </c>
      <c r="O114" s="9">
        <f>-E114</f>
        <v>0</v>
      </c>
      <c r="P114" s="15">
        <f>L112*P112+M112*P113</f>
        <v>-0.22222222222222199</v>
      </c>
      <c r="Q114" s="17"/>
      <c r="R114" s="18">
        <f>N114*R116+O114*R117</f>
        <v>-1</v>
      </c>
      <c r="S114" s="17"/>
      <c r="T114" s="18">
        <f>L112*T112+M112*T113</f>
        <v>0.61747243426632759</v>
      </c>
      <c r="U114" s="17"/>
      <c r="V114" s="18">
        <f>L112*V112+M112*V113</f>
        <v>-1.8329218106995881</v>
      </c>
      <c r="W114" s="17"/>
      <c r="AB114" s="1"/>
    </row>
    <row r="115" spans="1:28" ht="14.25" thickBot="1" x14ac:dyDescent="0.2">
      <c r="H115" s="41"/>
      <c r="I115" s="42"/>
      <c r="J115" s="41"/>
      <c r="K115" s="43"/>
      <c r="L115" s="12">
        <f>-1/C114</f>
        <v>-1.0000000000000001E-18</v>
      </c>
      <c r="M115" s="14">
        <v>1</v>
      </c>
      <c r="N115" s="13">
        <f>1/C114</f>
        <v>1.0000000000000001E-18</v>
      </c>
      <c r="O115" s="14">
        <f>1-E114/C114</f>
        <v>1</v>
      </c>
      <c r="P115" s="15">
        <f>L113*P112+M113*P113</f>
        <v>-0.53333333333333344</v>
      </c>
      <c r="Q115" s="17"/>
      <c r="R115" s="16">
        <f>N115*R116+O115*R117</f>
        <v>-4.0000000000000003E-18</v>
      </c>
      <c r="S115" s="17"/>
      <c r="T115" s="16">
        <f>L113*T112+M113*T113</f>
        <v>-0.16692111959287526</v>
      </c>
      <c r="U115" s="17"/>
      <c r="V115" s="16">
        <f>L113*V112+M113*V113</f>
        <v>-1.1240123456790121</v>
      </c>
      <c r="W115" s="17"/>
      <c r="AB115" s="1"/>
    </row>
    <row r="116" spans="1:28" ht="14.25" thickBot="1" x14ac:dyDescent="0.2">
      <c r="B116" s="30">
        <v>18</v>
      </c>
      <c r="C116" s="26">
        <f>C23</f>
        <v>1E+18</v>
      </c>
      <c r="D116" s="26">
        <f>D23</f>
        <v>0</v>
      </c>
      <c r="E116" s="26">
        <f>E23</f>
        <v>0</v>
      </c>
      <c r="F116" s="26">
        <f>F114+D114+E114</f>
        <v>1.6249999999999998</v>
      </c>
      <c r="H116" s="41"/>
      <c r="I116" s="42"/>
      <c r="J116" s="41"/>
      <c r="K116" s="43"/>
      <c r="L116" s="7">
        <f>1-E116/C116</f>
        <v>1</v>
      </c>
      <c r="M116" s="9">
        <f>E116</f>
        <v>0</v>
      </c>
      <c r="N116" s="8">
        <f>1</f>
        <v>1</v>
      </c>
      <c r="O116" s="9">
        <f>-E116</f>
        <v>0</v>
      </c>
      <c r="P116" s="18">
        <f>L114*P114+M114*P115</f>
        <v>-0.22222222222222199</v>
      </c>
      <c r="Q116" s="17"/>
      <c r="R116" s="15">
        <f>N116*R118+O116*R119</f>
        <v>-1</v>
      </c>
      <c r="S116" s="17"/>
      <c r="T116" s="18">
        <f>L114*T114+M114*T115</f>
        <v>0.61747243426632759</v>
      </c>
      <c r="U116" s="17"/>
      <c r="V116" s="18">
        <f>L114*V114+M114*V115</f>
        <v>-1.8329218106995881</v>
      </c>
      <c r="W116" s="17"/>
      <c r="AB116" s="1"/>
    </row>
    <row r="117" spans="1:28" ht="14.25" thickBot="1" x14ac:dyDescent="0.2">
      <c r="H117" s="41"/>
      <c r="I117" s="42"/>
      <c r="J117" s="41"/>
      <c r="K117" s="43"/>
      <c r="L117" s="12">
        <f>-1/C116</f>
        <v>-1.0000000000000001E-18</v>
      </c>
      <c r="M117" s="14">
        <v>1</v>
      </c>
      <c r="N117" s="13">
        <f>1/C116</f>
        <v>1.0000000000000001E-18</v>
      </c>
      <c r="O117" s="14">
        <f>1-E116/C116</f>
        <v>1</v>
      </c>
      <c r="P117" s="16">
        <f>L115*P114+M115*P115</f>
        <v>-0.53333333333333344</v>
      </c>
      <c r="Q117" s="17"/>
      <c r="R117" s="15">
        <f>N117*R118+O117*R119</f>
        <v>-3.0000000000000002E-18</v>
      </c>
      <c r="S117" s="17"/>
      <c r="T117" s="16">
        <f>L115*T114+M115*T115</f>
        <v>-0.16692111959287526</v>
      </c>
      <c r="U117" s="17"/>
      <c r="V117" s="16">
        <f>L115*V114+M115*V115</f>
        <v>-1.1240123456790121</v>
      </c>
      <c r="W117" s="17"/>
      <c r="AB117" s="1"/>
    </row>
    <row r="118" spans="1:28" ht="14.25" thickBot="1" x14ac:dyDescent="0.2">
      <c r="B118" s="30">
        <v>19</v>
      </c>
      <c r="C118" s="26">
        <f>C24</f>
        <v>1E+18</v>
      </c>
      <c r="D118" s="26">
        <f>D24</f>
        <v>0</v>
      </c>
      <c r="E118" s="26">
        <f>E24</f>
        <v>0</v>
      </c>
      <c r="F118" s="26">
        <f>F116+D116+E116</f>
        <v>1.6249999999999998</v>
      </c>
      <c r="H118" s="41"/>
      <c r="I118" s="42"/>
      <c r="J118" s="41"/>
      <c r="K118" s="43"/>
      <c r="L118" s="7">
        <f>1-E118/C118</f>
        <v>1</v>
      </c>
      <c r="M118" s="9">
        <f>E118</f>
        <v>0</v>
      </c>
      <c r="N118" s="8">
        <f>1</f>
        <v>1</v>
      </c>
      <c r="O118" s="9">
        <f>-E118</f>
        <v>0</v>
      </c>
      <c r="P118" s="15">
        <f>L116*P116+M116*P117</f>
        <v>-0.22222222222222199</v>
      </c>
      <c r="Q118" s="17"/>
      <c r="R118" s="18">
        <f>N118*R120+O118*R121</f>
        <v>-1</v>
      </c>
      <c r="S118" s="17"/>
      <c r="T118" s="18">
        <f>L116*T116+M116*T117</f>
        <v>0.61747243426632759</v>
      </c>
      <c r="U118" s="17"/>
      <c r="V118" s="18">
        <f>L116*V116+M116*V117</f>
        <v>-1.8329218106995881</v>
      </c>
      <c r="W118" s="17"/>
      <c r="AB118" s="1"/>
    </row>
    <row r="119" spans="1:28" ht="14.25" thickBot="1" x14ac:dyDescent="0.2">
      <c r="H119" s="44"/>
      <c r="I119" s="45"/>
      <c r="J119" s="44"/>
      <c r="K119" s="19"/>
      <c r="L119" s="12">
        <f>-1/C118</f>
        <v>-1.0000000000000001E-18</v>
      </c>
      <c r="M119" s="14">
        <v>1</v>
      </c>
      <c r="N119" s="13">
        <f>1/C118</f>
        <v>1.0000000000000001E-18</v>
      </c>
      <c r="O119" s="14">
        <f>1-E118/C118</f>
        <v>1</v>
      </c>
      <c r="P119" s="15">
        <f>L117*P116+M117*P117</f>
        <v>-0.53333333333333344</v>
      </c>
      <c r="Q119" s="3"/>
      <c r="R119" s="16">
        <f>N119*R120+O119*R121</f>
        <v>-2.0000000000000001E-18</v>
      </c>
      <c r="S119" s="3"/>
      <c r="T119" s="16">
        <f>L117*T116+M117*T117</f>
        <v>-0.16692111959287526</v>
      </c>
      <c r="U119" s="3"/>
      <c r="V119" s="16">
        <f>L117*V116+M117*V117</f>
        <v>-1.1240123456790121</v>
      </c>
      <c r="W119" s="3"/>
      <c r="AB119" s="1"/>
    </row>
    <row r="120" spans="1:28" ht="14.25" thickBot="1" x14ac:dyDescent="0.2">
      <c r="B120" s="30">
        <v>20</v>
      </c>
      <c r="C120" s="26">
        <f>C25</f>
        <v>1E+18</v>
      </c>
      <c r="D120" s="26">
        <f>D25</f>
        <v>0</v>
      </c>
      <c r="E120" s="46" t="s">
        <v>84</v>
      </c>
      <c r="F120" s="26">
        <f>F118+D118+E118</f>
        <v>1.6249999999999998</v>
      </c>
      <c r="H120" s="10">
        <f>1</f>
        <v>1</v>
      </c>
      <c r="I120" s="11">
        <f>0</f>
        <v>0</v>
      </c>
      <c r="J120" s="1">
        <f>1</f>
        <v>1</v>
      </c>
      <c r="K120" s="1">
        <f>0</f>
        <v>0</v>
      </c>
      <c r="L120" s="39"/>
      <c r="M120" s="40"/>
      <c r="N120" s="40"/>
      <c r="O120" s="6"/>
      <c r="P120" s="18">
        <f>L118*P118+M118*P119</f>
        <v>-0.22222222222222199</v>
      </c>
      <c r="Q120" s="24">
        <f>H120*P120+I120*P121</f>
        <v>-0.22222222222222199</v>
      </c>
      <c r="R120" s="15">
        <f>J120*S120+K120*S121</f>
        <v>-1</v>
      </c>
      <c r="S120" s="24">
        <v>-1</v>
      </c>
      <c r="T120" s="18">
        <f>L118*T118+M118*T119</f>
        <v>0.61747243426632759</v>
      </c>
      <c r="U120" s="21">
        <f>H120*T120+I120*T121</f>
        <v>0.61747243426632759</v>
      </c>
      <c r="V120" s="18">
        <f>L118*V118+M118*V119</f>
        <v>-1.8329218106995881</v>
      </c>
      <c r="W120" s="21">
        <f>H120*V120+I120*V121</f>
        <v>-1.8329218106995881</v>
      </c>
      <c r="AB120" s="1"/>
    </row>
    <row r="121" spans="1:28" ht="14.25" thickBot="1" x14ac:dyDescent="0.2">
      <c r="H121" s="12">
        <f>-1/C120</f>
        <v>-1.0000000000000001E-18</v>
      </c>
      <c r="I121" s="14">
        <f>1</f>
        <v>1</v>
      </c>
      <c r="J121" s="13">
        <f>1/C120</f>
        <v>1.0000000000000001E-18</v>
      </c>
      <c r="K121" s="13">
        <f>1</f>
        <v>1</v>
      </c>
      <c r="L121" s="44"/>
      <c r="M121" s="45"/>
      <c r="N121" s="45"/>
      <c r="O121" s="19"/>
      <c r="P121" s="16">
        <f>L119*P118+M119*P119</f>
        <v>-0.53333333333333344</v>
      </c>
      <c r="Q121" s="25">
        <f>H121*P120+I121*P121</f>
        <v>-0.53333333333333344</v>
      </c>
      <c r="R121" s="16">
        <f>J121*S120+K121*S121</f>
        <v>-1.0000000000000001E-18</v>
      </c>
      <c r="S121" s="25">
        <v>0</v>
      </c>
      <c r="T121" s="16">
        <f>L119*T118+M119*T119</f>
        <v>-0.16692111959287526</v>
      </c>
      <c r="U121" s="23">
        <f>H121*T120+I121*T121</f>
        <v>-0.16692111959287526</v>
      </c>
      <c r="V121" s="16">
        <f>L119*V118+M119*V119</f>
        <v>-1.1240123456790121</v>
      </c>
      <c r="W121" s="23">
        <f>H121*V120+I121*V121</f>
        <v>-1.1240123456790121</v>
      </c>
      <c r="AB121" s="1"/>
    </row>
    <row r="122" spans="1:28" x14ac:dyDescent="0.15">
      <c r="AB122" s="1"/>
    </row>
    <row r="123" spans="1:28" s="28" customFormat="1" ht="17.25" x14ac:dyDescent="0.2">
      <c r="A123" s="27"/>
      <c r="B123" s="29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Q123" s="27"/>
      <c r="S123" s="27"/>
      <c r="U123" s="27"/>
      <c r="W123" s="27"/>
      <c r="X123" s="27"/>
      <c r="Y123" s="27"/>
      <c r="Z123" s="27"/>
      <c r="AA123" s="2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</vt:vector>
  </HeadingPairs>
  <TitlesOfParts>
    <vt:vector size="2" baseType="lpstr">
      <vt:lpstr>Calculation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1997-01-08T22:48:59Z</dcterms:created>
  <dcterms:modified xsi:type="dcterms:W3CDTF">2026-08-01T20:45:03Z</dcterms:modified>
</cp:coreProperties>
</file>