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2fd9bc5f7b623c/ドキュメント/■要保存/web素材/近軸計算に基づく球面レンズ系の光線伝搬とラグランジュ不変量/"/>
    </mc:Choice>
  </mc:AlternateContent>
  <xr:revisionPtr revIDLastSave="63" documentId="8_{D2F55B90-AC42-4645-B012-4F0636D54310}" xr6:coauthVersionLast="47" xr6:coauthVersionMax="47" xr10:uidLastSave="{0749A5AC-6F88-4B4F-870E-E7C6A774F8F6}"/>
  <bookViews>
    <workbookView xWindow="-120" yWindow="-120" windowWidth="29040" windowHeight="15720" xr2:uid="{DE27F454-3107-451D-BB9A-67FF6BE32FDC}"/>
  </bookViews>
  <sheets>
    <sheet name="Calculation" sheetId="3" r:id="rId1"/>
    <sheet name="Graph" sheetId="4" r:id="rId2"/>
  </sheets>
  <calcPr calcId="191029"/>
</workbook>
</file>

<file path=xl/calcChain.xml><?xml version="1.0" encoding="utf-8"?>
<calcChain xmlns="http://schemas.openxmlformats.org/spreadsheetml/2006/main">
  <c r="S5" i="3" l="1"/>
  <c r="R5" i="3"/>
  <c r="R33" i="3"/>
  <c r="Z5" i="3"/>
  <c r="E77" i="3"/>
  <c r="F41" i="3"/>
  <c r="N5" i="3"/>
  <c r="X8" i="3" s="1"/>
  <c r="N6" i="3"/>
  <c r="R17" i="3" s="1"/>
  <c r="R8" i="3"/>
  <c r="F39" i="3"/>
  <c r="V30" i="3"/>
  <c r="D39" i="3"/>
  <c r="O5" i="3"/>
  <c r="X30" i="3"/>
  <c r="E41" i="3"/>
  <c r="C77" i="3"/>
  <c r="E75" i="3"/>
  <c r="F77" i="3" s="1"/>
  <c r="D75" i="3"/>
  <c r="P75" i="3" s="1"/>
  <c r="C75" i="3"/>
  <c r="E73" i="3"/>
  <c r="F75" i="3"/>
  <c r="D73" i="3"/>
  <c r="C73" i="3"/>
  <c r="E71" i="3"/>
  <c r="N71" i="3" s="1"/>
  <c r="F73" i="3"/>
  <c r="D71" i="3"/>
  <c r="C71" i="3"/>
  <c r="E69" i="3"/>
  <c r="F71" i="3"/>
  <c r="D69" i="3"/>
  <c r="N69" i="3" s="1"/>
  <c r="C69" i="3"/>
  <c r="E67" i="3"/>
  <c r="D67" i="3"/>
  <c r="P67" i="3" s="1"/>
  <c r="C67" i="3"/>
  <c r="E65" i="3"/>
  <c r="F67" i="3" s="1"/>
  <c r="M68" i="3" s="1"/>
  <c r="D65" i="3"/>
  <c r="N65" i="3" s="1"/>
  <c r="C65" i="3"/>
  <c r="E63" i="3"/>
  <c r="F65" i="3"/>
  <c r="D63" i="3"/>
  <c r="C63" i="3"/>
  <c r="C61" i="3"/>
  <c r="E61" i="3"/>
  <c r="F63" i="3" s="1"/>
  <c r="D61" i="3"/>
  <c r="E59" i="3"/>
  <c r="F61" i="3" s="1"/>
  <c r="M62" i="3" s="1"/>
  <c r="D59" i="3"/>
  <c r="C59" i="3"/>
  <c r="E57" i="3"/>
  <c r="D57" i="3"/>
  <c r="C57" i="3"/>
  <c r="E55" i="3"/>
  <c r="F57" i="3" s="1"/>
  <c r="D55" i="3"/>
  <c r="P55" i="3" s="1"/>
  <c r="C55" i="3"/>
  <c r="E53" i="3"/>
  <c r="F55" i="3" s="1"/>
  <c r="D53" i="3"/>
  <c r="C53" i="3"/>
  <c r="E51" i="3"/>
  <c r="F53" i="3" s="1"/>
  <c r="D51" i="3"/>
  <c r="P51" i="3" s="1"/>
  <c r="C51" i="3"/>
  <c r="E49" i="3"/>
  <c r="F51" i="3"/>
  <c r="M52" i="3" s="1"/>
  <c r="D49" i="3"/>
  <c r="C49" i="3"/>
  <c r="E47" i="3"/>
  <c r="F49" i="3" s="1"/>
  <c r="D47" i="3"/>
  <c r="C47" i="3"/>
  <c r="E45" i="3"/>
  <c r="D45" i="3"/>
  <c r="C45" i="3"/>
  <c r="E43" i="3"/>
  <c r="N43" i="3" s="1"/>
  <c r="F45" i="3"/>
  <c r="D43" i="3"/>
  <c r="C43" i="3"/>
  <c r="D41" i="3"/>
  <c r="C41" i="3"/>
  <c r="E39" i="3"/>
  <c r="C39" i="3"/>
  <c r="K77" i="3"/>
  <c r="L77" i="3"/>
  <c r="L78" i="3"/>
  <c r="O71" i="3"/>
  <c r="N72" i="3"/>
  <c r="O73" i="3"/>
  <c r="N74" i="3"/>
  <c r="O75" i="3"/>
  <c r="N76" i="3"/>
  <c r="I77" i="3"/>
  <c r="J77" i="3"/>
  <c r="J78" i="3"/>
  <c r="O55" i="3"/>
  <c r="N56" i="3"/>
  <c r="O57" i="3"/>
  <c r="N58" i="3"/>
  <c r="O59" i="3"/>
  <c r="N60" i="3"/>
  <c r="O61" i="3"/>
  <c r="N62" i="3"/>
  <c r="O63" i="3"/>
  <c r="N64" i="3"/>
  <c r="O65" i="3"/>
  <c r="N66" i="3"/>
  <c r="O67" i="3"/>
  <c r="N68" i="3"/>
  <c r="O69" i="3"/>
  <c r="N70" i="3"/>
  <c r="O41" i="3"/>
  <c r="N42" i="3"/>
  <c r="O43" i="3"/>
  <c r="N44" i="3"/>
  <c r="O45" i="3"/>
  <c r="N46" i="3"/>
  <c r="O47" i="3"/>
  <c r="N48" i="3"/>
  <c r="O49" i="3"/>
  <c r="N50" i="3"/>
  <c r="O51" i="3"/>
  <c r="N52" i="3"/>
  <c r="O53" i="3"/>
  <c r="N54" i="3"/>
  <c r="O39" i="3"/>
  <c r="N40" i="3"/>
  <c r="M74" i="3" l="1"/>
  <c r="P46" i="3"/>
  <c r="P56" i="3"/>
  <c r="N55" i="3"/>
  <c r="N75" i="3"/>
  <c r="M71" i="3"/>
  <c r="O64" i="3"/>
  <c r="P71" i="3"/>
  <c r="O42" i="3"/>
  <c r="M40" i="3"/>
  <c r="U14" i="3"/>
  <c r="U8" i="3"/>
  <c r="M61" i="3"/>
  <c r="O56" i="3"/>
  <c r="M55" i="3"/>
  <c r="M56" i="3"/>
  <c r="N47" i="3"/>
  <c r="P52" i="3"/>
  <c r="N49" i="3"/>
  <c r="O54" i="3"/>
  <c r="O40" i="3"/>
  <c r="M76" i="3"/>
  <c r="P61" i="3"/>
  <c r="P47" i="3"/>
  <c r="P40" i="3"/>
  <c r="P66" i="3"/>
  <c r="P69" i="3"/>
  <c r="N61" i="3"/>
  <c r="N51" i="3"/>
  <c r="P65" i="3"/>
  <c r="O58" i="3"/>
  <c r="N39" i="3"/>
  <c r="M64" i="3"/>
  <c r="G41" i="3"/>
  <c r="N7" i="3" s="1"/>
  <c r="P42" i="3"/>
  <c r="N53" i="3"/>
  <c r="P53" i="3"/>
  <c r="P54" i="3"/>
  <c r="P74" i="3"/>
  <c r="N73" i="3"/>
  <c r="M58" i="3"/>
  <c r="O72" i="3"/>
  <c r="M72" i="3"/>
  <c r="P72" i="3"/>
  <c r="P57" i="3"/>
  <c r="N57" i="3"/>
  <c r="O74" i="3"/>
  <c r="P43" i="3"/>
  <c r="N63" i="3"/>
  <c r="P63" i="3"/>
  <c r="P64" i="3"/>
  <c r="M63" i="3"/>
  <c r="P68" i="3"/>
  <c r="N67" i="3"/>
  <c r="F47" i="3"/>
  <c r="M47" i="3" s="1"/>
  <c r="O46" i="3"/>
  <c r="N45" i="3"/>
  <c r="M45" i="3"/>
  <c r="P45" i="3"/>
  <c r="M67" i="3"/>
  <c r="S77" i="3"/>
  <c r="M66" i="3"/>
  <c r="O66" i="3"/>
  <c r="O68" i="3"/>
  <c r="M57" i="3"/>
  <c r="M73" i="3"/>
  <c r="M54" i="3"/>
  <c r="P62" i="3"/>
  <c r="O62" i="3"/>
  <c r="I78" i="3"/>
  <c r="K78" i="3"/>
  <c r="S78" i="3" s="1"/>
  <c r="M51" i="3"/>
  <c r="O52" i="3"/>
  <c r="P58" i="3"/>
  <c r="P73" i="3"/>
  <c r="M46" i="3"/>
  <c r="M53" i="3"/>
  <c r="Q42" i="3"/>
  <c r="P39" i="3"/>
  <c r="M39" i="3"/>
  <c r="M49" i="3"/>
  <c r="M65" i="3"/>
  <c r="P59" i="3"/>
  <c r="X9" i="3"/>
  <c r="R16" i="3"/>
  <c r="M50" i="3"/>
  <c r="F59" i="3"/>
  <c r="P60" i="3" s="1"/>
  <c r="F69" i="3"/>
  <c r="F43" i="3"/>
  <c r="P44" i="3" s="1"/>
  <c r="P50" i="3"/>
  <c r="P76" i="3"/>
  <c r="M41" i="3"/>
  <c r="N41" i="3"/>
  <c r="P41" i="3"/>
  <c r="P49" i="3"/>
  <c r="M42" i="3"/>
  <c r="O50" i="3"/>
  <c r="N59" i="3"/>
  <c r="M75" i="3"/>
  <c r="O76" i="3"/>
  <c r="S75" i="3" l="1"/>
  <c r="P48" i="3"/>
  <c r="G43" i="3"/>
  <c r="M60" i="3"/>
  <c r="S76" i="3"/>
  <c r="M69" i="3"/>
  <c r="M70" i="3"/>
  <c r="O70" i="3"/>
  <c r="P70" i="3"/>
  <c r="Q41" i="3"/>
  <c r="Q44" i="3" s="1"/>
  <c r="O60" i="3"/>
  <c r="M48" i="3"/>
  <c r="O48" i="3"/>
  <c r="M59" i="3"/>
  <c r="O44" i="3"/>
  <c r="M44" i="3"/>
  <c r="M43" i="3"/>
  <c r="S73" i="3" l="1"/>
  <c r="S74" i="3"/>
  <c r="N8" i="3"/>
  <c r="G45" i="3"/>
  <c r="Q43" i="3"/>
  <c r="Q46" i="3" s="1"/>
  <c r="S71" i="3" l="1"/>
  <c r="S72" i="3"/>
  <c r="Q45" i="3"/>
  <c r="N9" i="3"/>
  <c r="G47" i="3"/>
  <c r="Q47" i="3"/>
  <c r="Q48" i="3"/>
  <c r="S70" i="3" l="1"/>
  <c r="S67" i="3" s="1"/>
  <c r="S69" i="3"/>
  <c r="N10" i="3"/>
  <c r="G49" i="3"/>
  <c r="Q49" i="3"/>
  <c r="Q50" i="3"/>
  <c r="S68" i="3"/>
  <c r="N11" i="3" l="1"/>
  <c r="G51" i="3"/>
  <c r="S65" i="3"/>
  <c r="S66" i="3"/>
  <c r="Q51" i="3"/>
  <c r="Q52" i="3"/>
  <c r="G53" i="3" l="1"/>
  <c r="N12" i="3"/>
  <c r="Q54" i="3"/>
  <c r="Q53" i="3"/>
  <c r="S63" i="3"/>
  <c r="S64" i="3"/>
  <c r="G55" i="3" l="1"/>
  <c r="N13" i="3"/>
  <c r="S61" i="3"/>
  <c r="S62" i="3"/>
  <c r="Q56" i="3"/>
  <c r="Q55" i="3"/>
  <c r="G57" i="3" l="1"/>
  <c r="N14" i="3"/>
  <c r="S59" i="3"/>
  <c r="S60" i="3"/>
  <c r="Q57" i="3"/>
  <c r="Q58" i="3"/>
  <c r="G59" i="3" l="1"/>
  <c r="N15" i="3"/>
  <c r="Q59" i="3"/>
  <c r="Q60" i="3"/>
  <c r="S57" i="3"/>
  <c r="S58" i="3"/>
  <c r="N16" i="3" l="1"/>
  <c r="G61" i="3"/>
  <c r="S56" i="3"/>
  <c r="S55" i="3"/>
  <c r="Q61" i="3"/>
  <c r="Q62" i="3"/>
  <c r="N17" i="3" l="1"/>
  <c r="G63" i="3"/>
  <c r="Q64" i="3"/>
  <c r="Q63" i="3"/>
  <c r="S53" i="3"/>
  <c r="S54" i="3"/>
  <c r="N18" i="3" l="1"/>
  <c r="G65" i="3"/>
  <c r="S51" i="3"/>
  <c r="S52" i="3"/>
  <c r="Q66" i="3"/>
  <c r="Q65" i="3"/>
  <c r="G67" i="3" l="1"/>
  <c r="N19" i="3"/>
  <c r="Q67" i="3"/>
  <c r="Q68" i="3"/>
  <c r="S49" i="3"/>
  <c r="S50" i="3"/>
  <c r="G69" i="3" l="1"/>
  <c r="N20" i="3"/>
  <c r="S47" i="3"/>
  <c r="S48" i="3"/>
  <c r="Q70" i="3"/>
  <c r="Q69" i="3"/>
  <c r="G71" i="3" l="1"/>
  <c r="N21" i="3"/>
  <c r="Q72" i="3"/>
  <c r="Q71" i="3"/>
  <c r="S45" i="3"/>
  <c r="S46" i="3"/>
  <c r="G73" i="3" l="1"/>
  <c r="N22" i="3"/>
  <c r="S43" i="3"/>
  <c r="S44" i="3"/>
  <c r="Q73" i="3"/>
  <c r="Q74" i="3"/>
  <c r="G75" i="3" l="1"/>
  <c r="N23" i="3"/>
  <c r="S41" i="3"/>
  <c r="S42" i="3"/>
  <c r="Q76" i="3"/>
  <c r="Q75" i="3"/>
  <c r="N24" i="3" l="1"/>
  <c r="G77" i="3"/>
  <c r="Q78" i="3"/>
  <c r="Q77" i="3"/>
  <c r="S40" i="3"/>
  <c r="S39" i="3"/>
  <c r="N25" i="3" l="1"/>
  <c r="G32" i="3"/>
  <c r="T32" i="3"/>
  <c r="U5" i="3" s="1"/>
  <c r="T34" i="3"/>
  <c r="W39" i="3" s="1"/>
  <c r="P6" i="3" s="1"/>
  <c r="T33" i="3"/>
  <c r="R77" i="3"/>
  <c r="R78" i="3"/>
  <c r="T5" i="3" l="1"/>
  <c r="R20" i="3"/>
  <c r="R19" i="3"/>
  <c r="R34" i="3"/>
  <c r="R32" i="3"/>
  <c r="Y5" i="3" s="1"/>
  <c r="V5" i="3"/>
  <c r="U39" i="3"/>
  <c r="W40" i="3"/>
  <c r="X33" i="3"/>
  <c r="AC5" i="3" s="1"/>
  <c r="P5" i="3" s="1"/>
  <c r="U40" i="3"/>
  <c r="Z33" i="3" l="1"/>
  <c r="V34" i="3"/>
  <c r="W5" i="3" s="1"/>
  <c r="R9" i="3" s="1"/>
  <c r="W42" i="3"/>
  <c r="W41" i="3"/>
  <c r="P7" i="3" s="1"/>
  <c r="O6" i="3"/>
  <c r="S16" i="3" s="1"/>
  <c r="U42" i="3"/>
  <c r="U41" i="3"/>
  <c r="O7" i="3" s="1"/>
  <c r="U9" i="3"/>
  <c r="U15" i="3" s="1"/>
  <c r="X5" i="3"/>
  <c r="V8" i="3"/>
  <c r="Y8" i="3"/>
  <c r="R10" i="3" l="1"/>
  <c r="U20" i="3"/>
  <c r="U19" i="3"/>
  <c r="U44" i="3"/>
  <c r="U43" i="3"/>
  <c r="W44" i="3"/>
  <c r="W43" i="3"/>
  <c r="U12" i="3"/>
  <c r="U16" i="3" s="1"/>
  <c r="R13" i="3"/>
  <c r="R14" i="3" s="1"/>
  <c r="O8" i="3" l="1"/>
  <c r="U45" i="3"/>
  <c r="U46" i="3"/>
  <c r="U23" i="3"/>
  <c r="U22" i="3"/>
  <c r="P8" i="3"/>
  <c r="W45" i="3"/>
  <c r="W46" i="3"/>
  <c r="P9" i="3" l="1"/>
  <c r="W48" i="3"/>
  <c r="W47" i="3"/>
  <c r="O9" i="3"/>
  <c r="U47" i="3"/>
  <c r="U48" i="3"/>
  <c r="O10" i="3" l="1"/>
  <c r="U49" i="3"/>
  <c r="U50" i="3"/>
  <c r="P10" i="3"/>
  <c r="W49" i="3"/>
  <c r="W50" i="3"/>
  <c r="P11" i="3" l="1"/>
  <c r="W52" i="3"/>
  <c r="W51" i="3"/>
  <c r="O11" i="3"/>
  <c r="U51" i="3"/>
  <c r="U52" i="3"/>
  <c r="O12" i="3" l="1"/>
  <c r="U54" i="3"/>
  <c r="U53" i="3"/>
  <c r="P12" i="3"/>
  <c r="W54" i="3"/>
  <c r="W53" i="3"/>
  <c r="P13" i="3" l="1"/>
  <c r="W56" i="3"/>
  <c r="W55" i="3"/>
  <c r="O13" i="3"/>
  <c r="U56" i="3"/>
  <c r="U55" i="3"/>
  <c r="U57" i="3" l="1"/>
  <c r="O14" i="3"/>
  <c r="U58" i="3"/>
  <c r="P14" i="3"/>
  <c r="W58" i="3"/>
  <c r="W57" i="3"/>
  <c r="P15" i="3" l="1"/>
  <c r="W60" i="3"/>
  <c r="W59" i="3"/>
  <c r="O15" i="3"/>
  <c r="U60" i="3"/>
  <c r="U59" i="3"/>
  <c r="O16" i="3" l="1"/>
  <c r="U61" i="3"/>
  <c r="U62" i="3"/>
  <c r="P16" i="3"/>
  <c r="W61" i="3"/>
  <c r="W62" i="3"/>
  <c r="P17" i="3" l="1"/>
  <c r="W63" i="3"/>
  <c r="W64" i="3"/>
  <c r="O17" i="3"/>
  <c r="U64" i="3"/>
  <c r="U63" i="3"/>
  <c r="O18" i="3" l="1"/>
  <c r="U66" i="3"/>
  <c r="U65" i="3"/>
  <c r="P18" i="3"/>
  <c r="W66" i="3"/>
  <c r="W65" i="3"/>
  <c r="P19" i="3" l="1"/>
  <c r="W68" i="3"/>
  <c r="W67" i="3"/>
  <c r="O19" i="3"/>
  <c r="U67" i="3"/>
  <c r="U68" i="3"/>
  <c r="O20" i="3" l="1"/>
  <c r="U70" i="3"/>
  <c r="U69" i="3"/>
  <c r="P20" i="3"/>
  <c r="W70" i="3"/>
  <c r="W69" i="3"/>
  <c r="P21" i="3" l="1"/>
  <c r="W72" i="3"/>
  <c r="W71" i="3"/>
  <c r="O21" i="3"/>
  <c r="U71" i="3"/>
  <c r="U72" i="3"/>
  <c r="O22" i="3" l="1"/>
  <c r="U73" i="3"/>
  <c r="U74" i="3"/>
  <c r="P22" i="3"/>
  <c r="W73" i="3"/>
  <c r="W74" i="3"/>
  <c r="P23" i="3" l="1"/>
  <c r="W76" i="3"/>
  <c r="W75" i="3"/>
  <c r="O23" i="3"/>
  <c r="U76" i="3"/>
  <c r="U75" i="3"/>
  <c r="O24" i="3" l="1"/>
  <c r="U78" i="3"/>
  <c r="U77" i="3"/>
  <c r="P24" i="3"/>
  <c r="W78" i="3"/>
  <c r="W77" i="3"/>
  <c r="P25" i="3" l="1"/>
  <c r="X77" i="3"/>
  <c r="X78" i="3"/>
  <c r="O25" i="3"/>
  <c r="S19" i="3" s="1"/>
  <c r="V77" i="3"/>
  <c r="V78" i="3"/>
  <c r="V33" i="3" s="1"/>
  <c r="V32" i="3" l="1"/>
  <c r="X35" i="3" s="1"/>
  <c r="X32" i="3"/>
  <c r="AB5" i="3" l="1"/>
  <c r="X12" i="3" s="1"/>
  <c r="Z32" i="3"/>
  <c r="AA5" i="3"/>
  <c r="N26" i="3" s="1"/>
  <c r="X34" i="3"/>
  <c r="AD5" i="3" s="1"/>
  <c r="P26" i="3" s="1"/>
  <c r="AE5" i="3" l="1"/>
  <c r="Z34" i="3"/>
  <c r="AF5" i="3" s="1"/>
  <c r="Y11" i="3"/>
  <c r="V11" i="3"/>
  <c r="X11" i="3"/>
  <c r="R12" i="3"/>
  <c r="U11" i="3"/>
  <c r="U17" i="3" s="1"/>
</calcChain>
</file>

<file path=xl/sharedStrings.xml><?xml version="1.0" encoding="utf-8"?>
<sst xmlns="http://schemas.openxmlformats.org/spreadsheetml/2006/main" count="78" uniqueCount="52">
  <si>
    <t>r</t>
    <phoneticPr fontId="1"/>
  </si>
  <si>
    <t>d</t>
    <phoneticPr fontId="1"/>
  </si>
  <si>
    <t>n</t>
    <phoneticPr fontId="1"/>
  </si>
  <si>
    <t>n'</t>
    <phoneticPr fontId="1"/>
  </si>
  <si>
    <t>HH'</t>
    <phoneticPr fontId="1"/>
  </si>
  <si>
    <t>β</t>
    <phoneticPr fontId="1"/>
  </si>
  <si>
    <t>f</t>
    <phoneticPr fontId="1"/>
  </si>
  <si>
    <t>S</t>
    <phoneticPr fontId="1"/>
  </si>
  <si>
    <t>M</t>
    <phoneticPr fontId="1"/>
  </si>
  <si>
    <t>HD'</t>
    <phoneticPr fontId="1"/>
  </si>
  <si>
    <t>HD</t>
    <phoneticPr fontId="1"/>
  </si>
  <si>
    <t>FF</t>
    <phoneticPr fontId="1"/>
  </si>
  <si>
    <t>BF</t>
    <phoneticPr fontId="1"/>
  </si>
  <si>
    <t>EP</t>
    <phoneticPr fontId="1"/>
  </si>
  <si>
    <t>XP</t>
    <phoneticPr fontId="1"/>
  </si>
  <si>
    <t>・Calculation</t>
    <phoneticPr fontId="1"/>
  </si>
  <si>
    <t>・Input</t>
    <phoneticPr fontId="1"/>
  </si>
  <si>
    <t>・Output</t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</si>
  <si>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</si>
  <si>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</si>
  <si>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r>
      <t>S</t>
    </r>
    <r>
      <rPr>
        <b/>
        <vertAlign val="superscript"/>
        <sz val="14"/>
        <rFont val="ＭＳ Ｐゴシック"/>
        <family val="3"/>
        <charset val="128"/>
      </rPr>
      <t>-1</t>
    </r>
    <phoneticPr fontId="1"/>
  </si>
  <si>
    <r>
      <t>M</t>
    </r>
    <r>
      <rPr>
        <b/>
        <vertAlign val="superscript"/>
        <sz val="14"/>
        <rFont val="ＭＳ Ｐゴシック"/>
        <family val="3"/>
        <charset val="128"/>
      </rPr>
      <t>-1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</si>
  <si>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</si>
  <si>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h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</si>
  <si>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t>Y</t>
    <phoneticPr fontId="1"/>
  </si>
  <si>
    <t>Y'</t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</si>
  <si>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</si>
  <si>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</si>
  <si>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</si>
  <si>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</si>
  <si>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</si>
  <si>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</si>
  <si>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α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</si>
  <si>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r>
      <t>α'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</si>
  <si>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t>object</t>
    <phoneticPr fontId="1"/>
  </si>
  <si>
    <t>image</t>
    <phoneticPr fontId="1"/>
  </si>
  <si>
    <t>(BF)</t>
    <phoneticPr fontId="1"/>
  </si>
  <si>
    <t>(-FF)</t>
    <phoneticPr fontId="1"/>
  </si>
  <si>
    <r>
      <t>( n</t>
    </r>
    <r>
      <rPr>
        <b/>
        <vertAlign val="subscript"/>
        <sz val="11"/>
        <rFont val="ＭＳ Ｐゴシック"/>
        <family val="3"/>
        <charset val="128"/>
      </rPr>
      <t>1</t>
    </r>
    <r>
      <rPr>
        <b/>
        <sz val="11"/>
        <rFont val="ＭＳ Ｐゴシック"/>
        <family val="3"/>
        <charset val="128"/>
      </rPr>
      <t xml:space="preserve"> )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</si>
  <si>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F'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</si>
  <si>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F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</si>
  <si>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H</t>
    </r>
    <phoneticPr fontId="1"/>
  </si>
  <si>
    <r>
      <t>h'</t>
    </r>
    <r>
      <rPr>
        <b/>
        <vertAlign val="subscript"/>
        <sz val="14"/>
        <rFont val="ＭＳ Ｐゴシック"/>
        <family val="3"/>
        <charset val="128"/>
      </rPr>
      <t>P</t>
    </r>
    <phoneticPr fontId="1"/>
  </si>
  <si>
    <t>TL</t>
    <phoneticPr fontId="1"/>
  </si>
  <si>
    <t>z</t>
    <phoneticPr fontId="1"/>
  </si>
  <si>
    <t>L</t>
    <phoneticPr fontId="1"/>
  </si>
  <si>
    <r>
      <t>FF</t>
    </r>
    <r>
      <rPr>
        <b/>
        <vertAlign val="subscript"/>
        <sz val="14"/>
        <rFont val="ＭＳ Ｐゴシック"/>
        <family val="3"/>
        <charset val="128"/>
      </rPr>
      <t>inf</t>
    </r>
    <phoneticPr fontId="1"/>
  </si>
  <si>
    <r>
      <t>BF</t>
    </r>
    <r>
      <rPr>
        <b/>
        <vertAlign val="subscript"/>
        <sz val="14"/>
        <rFont val="ＭＳ Ｐゴシック"/>
        <family val="3"/>
        <charset val="128"/>
      </rPr>
      <t>inf</t>
    </r>
    <phoneticPr fontId="1"/>
  </si>
  <si>
    <t>βp</t>
    <phoneticPr fontId="1"/>
  </si>
  <si>
    <r>
      <t>F</t>
    </r>
    <r>
      <rPr>
        <b/>
        <vertAlign val="subscript"/>
        <sz val="11"/>
        <rFont val="ＭＳ Ｐゴシック"/>
        <family val="3"/>
        <charset val="128"/>
      </rPr>
      <t>eff</t>
    </r>
    <r>
      <rPr>
        <b/>
        <sz val="11"/>
        <rFont val="ＭＳ Ｐゴシック"/>
        <family val="3"/>
        <charset val="128"/>
      </rPr>
      <t>/F</t>
    </r>
    <phoneticPr fontId="1"/>
  </si>
  <si>
    <t>f'</t>
    <phoneticPr fontId="1"/>
  </si>
  <si>
    <t>f'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</si>
</sst>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vertAlign val="subscript"/>
      <sz val="14"/>
      <name val="ＭＳ Ｐゴシック"/>
      <family val="3"/>
      <charset val="128"/>
    </font>
    <font>
      <b/>
      <vertAlign val="superscript"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/>
    <xf numFmtId="0" fontId="0" fillId="4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3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175">
              <a:solidFill>
                <a:srgbClr val="FF0000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Calculation!$N$5:$N$26</c:f>
              <c:numCache>
                <c:formatCode>General</c:formatCode>
                <c:ptCount val="22"/>
                <c:pt idx="0">
                  <c:v>-2</c:v>
                </c:pt>
                <c:pt idx="1">
                  <c:v>0</c:v>
                </c:pt>
                <c:pt idx="2">
                  <c:v>6.25E-2</c:v>
                </c:pt>
                <c:pt idx="3">
                  <c:v>0.1804</c:v>
                </c:pt>
                <c:pt idx="4">
                  <c:v>0.19700000000000001</c:v>
                </c:pt>
                <c:pt idx="5">
                  <c:v>0.25119999999999998</c:v>
                </c:pt>
                <c:pt idx="6">
                  <c:v>0.30119999999999997</c:v>
                </c:pt>
                <c:pt idx="7">
                  <c:v>0.36179999999999995</c:v>
                </c:pt>
                <c:pt idx="8">
                  <c:v>0.36179999999999995</c:v>
                </c:pt>
                <c:pt idx="9">
                  <c:v>0.36179999999999995</c:v>
                </c:pt>
                <c:pt idx="10">
                  <c:v>0.36179999999999995</c:v>
                </c:pt>
                <c:pt idx="11">
                  <c:v>0.36179999999999995</c:v>
                </c:pt>
                <c:pt idx="12">
                  <c:v>0.36179999999999995</c:v>
                </c:pt>
                <c:pt idx="13">
                  <c:v>0.36179999999999995</c:v>
                </c:pt>
                <c:pt idx="14">
                  <c:v>0.36179999999999995</c:v>
                </c:pt>
                <c:pt idx="15">
                  <c:v>0.36179999999999995</c:v>
                </c:pt>
                <c:pt idx="16">
                  <c:v>0.36179999999999995</c:v>
                </c:pt>
                <c:pt idx="17">
                  <c:v>0.36179999999999995</c:v>
                </c:pt>
                <c:pt idx="18">
                  <c:v>0.36179999999999995</c:v>
                </c:pt>
                <c:pt idx="19">
                  <c:v>0.36179999999999995</c:v>
                </c:pt>
                <c:pt idx="20">
                  <c:v>0.36179999999999995</c:v>
                </c:pt>
                <c:pt idx="21">
                  <c:v>1.9968494583242502</c:v>
                </c:pt>
              </c:numCache>
            </c:numRef>
          </c:xVal>
          <c:yVal>
            <c:numRef>
              <c:f>Calculation!$O$5:$O$26</c:f>
              <c:numCache>
                <c:formatCode>General</c:formatCode>
                <c:ptCount val="22"/>
                <c:pt idx="0">
                  <c:v>0</c:v>
                </c:pt>
                <c:pt idx="1">
                  <c:v>0.89858973860363689</c:v>
                </c:pt>
                <c:pt idx="2">
                  <c:v>0.86284203721088115</c:v>
                </c:pt>
                <c:pt idx="3">
                  <c:v>0.74883733252920881</c:v>
                </c:pt>
                <c:pt idx="4">
                  <c:v>0.7486490894476584</c:v>
                </c:pt>
                <c:pt idx="5">
                  <c:v>0.8101434510103559</c:v>
                </c:pt>
                <c:pt idx="6">
                  <c:v>0.86687256684310277</c:v>
                </c:pt>
                <c:pt idx="7">
                  <c:v>0.8998083084059032</c:v>
                </c:pt>
                <c:pt idx="8">
                  <c:v>0.8998083084059032</c:v>
                </c:pt>
                <c:pt idx="9">
                  <c:v>0.8998083084059032</c:v>
                </c:pt>
                <c:pt idx="10">
                  <c:v>0.8998083084059032</c:v>
                </c:pt>
                <c:pt idx="11">
                  <c:v>0.8998083084059032</c:v>
                </c:pt>
                <c:pt idx="12">
                  <c:v>0.8998083084059032</c:v>
                </c:pt>
                <c:pt idx="13">
                  <c:v>0.8998083084059032</c:v>
                </c:pt>
                <c:pt idx="14">
                  <c:v>0.8998083084059032</c:v>
                </c:pt>
                <c:pt idx="15">
                  <c:v>0.8998083084059032</c:v>
                </c:pt>
                <c:pt idx="16">
                  <c:v>0.8998083084059032</c:v>
                </c:pt>
                <c:pt idx="17">
                  <c:v>0.8998083084059032</c:v>
                </c:pt>
                <c:pt idx="18">
                  <c:v>0.8998083084059032</c:v>
                </c:pt>
                <c:pt idx="19">
                  <c:v>0.8998083084059032</c:v>
                </c:pt>
                <c:pt idx="20">
                  <c:v>0.8998083084059032</c:v>
                </c:pt>
                <c:pt idx="2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79-4B2F-B5AE-A38CA56003D2}"/>
            </c:ext>
          </c:extLst>
        </c:ser>
        <c:ser>
          <c:idx val="1"/>
          <c:order val="1"/>
          <c:spPr>
            <a:ln w="63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Calculation!$N$5:$N$26</c:f>
              <c:numCache>
                <c:formatCode>General</c:formatCode>
                <c:ptCount val="22"/>
                <c:pt idx="0">
                  <c:v>-2</c:v>
                </c:pt>
                <c:pt idx="1">
                  <c:v>0</c:v>
                </c:pt>
                <c:pt idx="2">
                  <c:v>6.25E-2</c:v>
                </c:pt>
                <c:pt idx="3">
                  <c:v>0.1804</c:v>
                </c:pt>
                <c:pt idx="4">
                  <c:v>0.19700000000000001</c:v>
                </c:pt>
                <c:pt idx="5">
                  <c:v>0.25119999999999998</c:v>
                </c:pt>
                <c:pt idx="6">
                  <c:v>0.30119999999999997</c:v>
                </c:pt>
                <c:pt idx="7">
                  <c:v>0.36179999999999995</c:v>
                </c:pt>
                <c:pt idx="8">
                  <c:v>0.36179999999999995</c:v>
                </c:pt>
                <c:pt idx="9">
                  <c:v>0.36179999999999995</c:v>
                </c:pt>
                <c:pt idx="10">
                  <c:v>0.36179999999999995</c:v>
                </c:pt>
                <c:pt idx="11">
                  <c:v>0.36179999999999995</c:v>
                </c:pt>
                <c:pt idx="12">
                  <c:v>0.36179999999999995</c:v>
                </c:pt>
                <c:pt idx="13">
                  <c:v>0.36179999999999995</c:v>
                </c:pt>
                <c:pt idx="14">
                  <c:v>0.36179999999999995</c:v>
                </c:pt>
                <c:pt idx="15">
                  <c:v>0.36179999999999995</c:v>
                </c:pt>
                <c:pt idx="16">
                  <c:v>0.36179999999999995</c:v>
                </c:pt>
                <c:pt idx="17">
                  <c:v>0.36179999999999995</c:v>
                </c:pt>
                <c:pt idx="18">
                  <c:v>0.36179999999999995</c:v>
                </c:pt>
                <c:pt idx="19">
                  <c:v>0.36179999999999995</c:v>
                </c:pt>
                <c:pt idx="20">
                  <c:v>0.36179999999999995</c:v>
                </c:pt>
                <c:pt idx="21">
                  <c:v>1.9968494583242502</c:v>
                </c:pt>
              </c:numCache>
            </c:numRef>
          </c:xVal>
          <c:yVal>
            <c:numRef>
              <c:f>Calculation!$P$5:$P$26</c:f>
              <c:numCache>
                <c:formatCode>General</c:formatCode>
                <c:ptCount val="22"/>
                <c:pt idx="0">
                  <c:v>2.225709814033598</c:v>
                </c:pt>
                <c:pt idx="1">
                  <c:v>0.30288358724391146</c:v>
                </c:pt>
                <c:pt idx="2">
                  <c:v>0.2496930005185593</c:v>
                </c:pt>
                <c:pt idx="3">
                  <c:v>8.0060355755069729E-2</c:v>
                </c:pt>
                <c:pt idx="4">
                  <c:v>6.690225929494166E-2</c:v>
                </c:pt>
                <c:pt idx="5">
                  <c:v>5.7066200936928269E-7</c:v>
                </c:pt>
                <c:pt idx="6">
                  <c:v>-6.1716854276120059E-2</c:v>
                </c:pt>
                <c:pt idx="7">
                  <c:v>-0.10478076130711787</c:v>
                </c:pt>
                <c:pt idx="8">
                  <c:v>-0.10478076130711787</c:v>
                </c:pt>
                <c:pt idx="9">
                  <c:v>-0.10478076130711787</c:v>
                </c:pt>
                <c:pt idx="10">
                  <c:v>-0.10478076130711787</c:v>
                </c:pt>
                <c:pt idx="11">
                  <c:v>-0.10478076130711787</c:v>
                </c:pt>
                <c:pt idx="12">
                  <c:v>-0.10478076130711787</c:v>
                </c:pt>
                <c:pt idx="13">
                  <c:v>-0.10478076130711787</c:v>
                </c:pt>
                <c:pt idx="14">
                  <c:v>-0.10478076130711787</c:v>
                </c:pt>
                <c:pt idx="15">
                  <c:v>-0.10478076130711787</c:v>
                </c:pt>
                <c:pt idx="16">
                  <c:v>-0.10478076130711787</c:v>
                </c:pt>
                <c:pt idx="17">
                  <c:v>-0.10478076130711787</c:v>
                </c:pt>
                <c:pt idx="18">
                  <c:v>-0.10478076130711787</c:v>
                </c:pt>
                <c:pt idx="19">
                  <c:v>-0.10478076130711787</c:v>
                </c:pt>
                <c:pt idx="20">
                  <c:v>-0.10478076130711787</c:v>
                </c:pt>
                <c:pt idx="21">
                  <c:v>-1.8171086475306024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79-4B2F-B5AE-A38CA56003D2}"/>
            </c:ext>
          </c:extLst>
        </c:ser>
        <c:ser>
          <c:idx val="2"/>
          <c:order val="2"/>
          <c:spPr>
            <a:ln w="63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Calculation!$X$8:$X$9</c:f>
              <c:numCache>
                <c:formatCode>General</c:formatCode>
                <c:ptCount val="2"/>
                <c:pt idx="0">
                  <c:v>-2</c:v>
                </c:pt>
                <c:pt idx="1">
                  <c:v>0.31503999999999999</c:v>
                </c:pt>
              </c:numCache>
            </c:numRef>
          </c:xVal>
          <c:yVal>
            <c:numRef>
              <c:f>Calculation!$Y$8:$Y$9</c:f>
              <c:numCache>
                <c:formatCode>General</c:formatCode>
                <c:ptCount val="2"/>
                <c:pt idx="0">
                  <c:v>2.225709814033598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79-4B2F-B5AE-A38CA56003D2}"/>
            </c:ext>
          </c:extLst>
        </c:ser>
        <c:ser>
          <c:idx val="3"/>
          <c:order val="3"/>
          <c:spPr>
            <a:ln w="6350" cap="rnd">
              <a:solidFill>
                <a:schemeClr val="accent4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Calculation!$X$11:$X$12</c:f>
              <c:numCache>
                <c:formatCode>General</c:formatCode>
                <c:ptCount val="2"/>
                <c:pt idx="0">
                  <c:v>1.9968494583242502</c:v>
                </c:pt>
                <c:pt idx="1">
                  <c:v>0.26174805995021588</c:v>
                </c:pt>
              </c:numCache>
            </c:numRef>
          </c:xVal>
          <c:yVal>
            <c:numRef>
              <c:f>Calculation!$Y$11:$Y$12</c:f>
              <c:numCache>
                <c:formatCode>General</c:formatCode>
                <c:ptCount val="2"/>
                <c:pt idx="0">
                  <c:v>-1.8171086475306024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79-4B2F-B5AE-A38CA56003D2}"/>
            </c:ext>
          </c:extLst>
        </c:ser>
        <c:ser>
          <c:idx val="4"/>
          <c:order val="4"/>
          <c:spPr>
            <a:ln w="63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Calculation!$U$8:$U$9</c:f>
              <c:numCache>
                <c:formatCode>General</c:formatCode>
                <c:ptCount val="2"/>
                <c:pt idx="0">
                  <c:v>-2</c:v>
                </c:pt>
                <c:pt idx="1">
                  <c:v>0.22570981403359788</c:v>
                </c:pt>
              </c:numCache>
            </c:numRef>
          </c:xVal>
          <c:yVal>
            <c:numRef>
              <c:f>Calculation!$V$8:$V$9</c:f>
              <c:numCache>
                <c:formatCode>General</c:formatCode>
                <c:ptCount val="2"/>
                <c:pt idx="0">
                  <c:v>2.225709814033598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F79-4B2F-B5AE-A38CA56003D2}"/>
            </c:ext>
          </c:extLst>
        </c:ser>
        <c:ser>
          <c:idx val="5"/>
          <c:order val="5"/>
          <c:spPr>
            <a:ln w="63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Calculation!$U$11:$U$12</c:f>
              <c:numCache>
                <c:formatCode>General</c:formatCode>
                <c:ptCount val="2"/>
                <c:pt idx="0">
                  <c:v>1.9968494583242502</c:v>
                </c:pt>
                <c:pt idx="1">
                  <c:v>0.17974081079364787</c:v>
                </c:pt>
              </c:numCache>
            </c:numRef>
          </c:xVal>
          <c:yVal>
            <c:numRef>
              <c:f>Calculation!$V$11:$V$12</c:f>
              <c:numCache>
                <c:formatCode>General</c:formatCode>
                <c:ptCount val="2"/>
                <c:pt idx="0">
                  <c:v>-1.8171086475306024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F79-4B2F-B5AE-A38CA56003D2}"/>
            </c:ext>
          </c:extLst>
        </c:ser>
        <c:ser>
          <c:idx val="6"/>
          <c:order val="6"/>
          <c:spPr>
            <a:ln w="63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xVal>
            <c:numRef>
              <c:f>Calculation!$R$8:$R$10</c:f>
              <c:numCache>
                <c:formatCode>General</c:formatCode>
                <c:ptCount val="3"/>
                <c:pt idx="0">
                  <c:v>-2</c:v>
                </c:pt>
                <c:pt idx="1">
                  <c:v>0.17974081079364787</c:v>
                </c:pt>
                <c:pt idx="2">
                  <c:v>1.1801212603301787</c:v>
                </c:pt>
              </c:numCache>
            </c:numRef>
          </c:xVal>
          <c:yVal>
            <c:numRef>
              <c:f>Calculation!$S$8:$S$10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F79-4B2F-B5AE-A38CA56003D2}"/>
            </c:ext>
          </c:extLst>
        </c:ser>
        <c:ser>
          <c:idx val="7"/>
          <c:order val="7"/>
          <c:spPr>
            <a:ln w="63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Calculation!$R$12:$R$14</c:f>
              <c:numCache>
                <c:formatCode>General</c:formatCode>
                <c:ptCount val="3"/>
                <c:pt idx="0">
                  <c:v>1.9968494583242502</c:v>
                </c:pt>
                <c:pt idx="1">
                  <c:v>0.22570981403359788</c:v>
                </c:pt>
                <c:pt idx="2">
                  <c:v>-0.77467063550293302</c:v>
                </c:pt>
              </c:numCache>
            </c:numRef>
          </c:xVal>
          <c:yVal>
            <c:numRef>
              <c:f>Calculation!$S$12:$S$14</c:f>
              <c:numCache>
                <c:formatCode>General</c:formatCode>
                <c:ptCount val="3"/>
                <c:pt idx="0">
                  <c:v>-1</c:v>
                </c:pt>
                <c:pt idx="1">
                  <c:v>-1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F79-4B2F-B5AE-A38CA56003D2}"/>
            </c:ext>
          </c:extLst>
        </c:ser>
        <c:ser>
          <c:idx val="9"/>
          <c:order val="8"/>
          <c:spPr>
            <a:ln w="317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Calculation!$U$14:$U$17</c:f>
              <c:numCache>
                <c:formatCode>General</c:formatCode>
                <c:ptCount val="4"/>
                <c:pt idx="0">
                  <c:v>-2</c:v>
                </c:pt>
                <c:pt idx="1">
                  <c:v>0.22570981403359788</c:v>
                </c:pt>
                <c:pt idx="2">
                  <c:v>0.17974081079364787</c:v>
                </c:pt>
                <c:pt idx="3">
                  <c:v>1.9968494583242502</c:v>
                </c:pt>
              </c:numCache>
            </c:numRef>
          </c:xVal>
          <c:yVal>
            <c:numRef>
              <c:f>Calculation!$V$14:$V$17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F79-4B2F-B5AE-A38CA56003D2}"/>
            </c:ext>
          </c:extLst>
        </c:ser>
        <c:ser>
          <c:idx val="8"/>
          <c:order val="9"/>
          <c:spPr>
            <a:ln w="63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Calculation!$R$16:$R$20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3">
                  <c:v>0.36179999999999995</c:v>
                </c:pt>
                <c:pt idx="4">
                  <c:v>0.36179999999999995</c:v>
                </c:pt>
              </c:numCache>
            </c:numRef>
          </c:xVal>
          <c:yVal>
            <c:numRef>
              <c:f>Calculation!$S$16:$S$20</c:f>
              <c:numCache>
                <c:formatCode>General</c:formatCode>
                <c:ptCount val="5"/>
                <c:pt idx="0">
                  <c:v>0.89858973860363689</c:v>
                </c:pt>
                <c:pt idx="1">
                  <c:v>0</c:v>
                </c:pt>
                <c:pt idx="3">
                  <c:v>0.8998083084059032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F79-4B2F-B5AE-A38CA56003D2}"/>
            </c:ext>
          </c:extLst>
        </c:ser>
        <c:ser>
          <c:idx val="10"/>
          <c:order val="10"/>
          <c:spPr>
            <a:ln w="6350" cap="rnd">
              <a:solidFill>
                <a:schemeClr val="accent5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Calculation!$U$19:$U$23</c:f>
              <c:numCache>
                <c:formatCode>General</c:formatCode>
                <c:ptCount val="5"/>
                <c:pt idx="0">
                  <c:v>0.22570981403359788</c:v>
                </c:pt>
                <c:pt idx="1">
                  <c:v>0.22570981403359788</c:v>
                </c:pt>
                <c:pt idx="3">
                  <c:v>0.17974081079364787</c:v>
                </c:pt>
                <c:pt idx="4">
                  <c:v>0.17974081079364787</c:v>
                </c:pt>
              </c:numCache>
            </c:numRef>
          </c:xVal>
          <c:yVal>
            <c:numRef>
              <c:f>Calculation!$V$19:$V$23</c:f>
              <c:numCache>
                <c:formatCode>General</c:formatCode>
                <c:ptCount val="5"/>
                <c:pt idx="0">
                  <c:v>1</c:v>
                </c:pt>
                <c:pt idx="1">
                  <c:v>-1</c:v>
                </c:pt>
                <c:pt idx="3">
                  <c:v>1</c:v>
                </c:pt>
                <c:pt idx="4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F79-4B2F-B5AE-A38CA560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8482319"/>
        <c:axId val="1"/>
      </c:scatterChart>
      <c:valAx>
        <c:axId val="1438482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游ゴシック"/>
                <a:ea typeface="游ゴシック"/>
                <a:cs typeface="游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38482319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62670D-3782-4415-AFD3-F6DBFCA23E64}">
  <sheetPr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F648F42-8576-3152-E3BD-C8EE72E48B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9BC1-2CA8-4293-89F0-0939E01BE241}">
  <dimension ref="A1:AF80"/>
  <sheetViews>
    <sheetView tabSelected="1" zoomScale="80" zoomScaleNormal="80" workbookViewId="0">
      <selection activeCell="B4" sqref="B4"/>
    </sheetView>
  </sheetViews>
  <sheetFormatPr defaultRowHeight="13.5" x14ac:dyDescent="0.15"/>
  <cols>
    <col min="1" max="1" width="9" style="1" customWidth="1"/>
    <col min="2" max="2" width="9" style="30" customWidth="1"/>
    <col min="3" max="26" width="8.625" style="1" customWidth="1"/>
    <col min="27" max="29" width="8.75" style="1" customWidth="1"/>
  </cols>
  <sheetData>
    <row r="1" spans="1:32" x14ac:dyDescent="0.15">
      <c r="L1" s="10"/>
    </row>
    <row r="2" spans="1:32" ht="17.25" x14ac:dyDescent="0.2">
      <c r="B2" s="57" t="s">
        <v>16</v>
      </c>
      <c r="L2" s="10"/>
      <c r="M2" s="58" t="s">
        <v>17</v>
      </c>
    </row>
    <row r="3" spans="1:32" x14ac:dyDescent="0.15">
      <c r="L3" s="10"/>
    </row>
    <row r="4" spans="1:32" s="52" customFormat="1" ht="21" thickBot="1" x14ac:dyDescent="0.35">
      <c r="A4" s="30"/>
      <c r="B4" s="30"/>
      <c r="C4" s="29" t="s">
        <v>0</v>
      </c>
      <c r="D4" s="29" t="s">
        <v>1</v>
      </c>
      <c r="E4" s="29" t="s">
        <v>3</v>
      </c>
      <c r="F4" s="29" t="s">
        <v>2</v>
      </c>
      <c r="G4" s="29"/>
      <c r="H4" s="29" t="s">
        <v>11</v>
      </c>
      <c r="I4" s="29" t="s">
        <v>13</v>
      </c>
      <c r="L4" s="51"/>
      <c r="N4" s="29" t="s">
        <v>44</v>
      </c>
      <c r="O4" s="29" t="s">
        <v>18</v>
      </c>
      <c r="P4" s="29" t="s">
        <v>19</v>
      </c>
      <c r="Q4" s="30"/>
      <c r="R4" s="29" t="s">
        <v>6</v>
      </c>
      <c r="S4" s="30" t="s">
        <v>51</v>
      </c>
      <c r="T4" s="30" t="s">
        <v>43</v>
      </c>
      <c r="U4" s="29" t="s">
        <v>46</v>
      </c>
      <c r="V4" s="29" t="s">
        <v>10</v>
      </c>
      <c r="W4" s="29" t="s">
        <v>4</v>
      </c>
      <c r="X4" s="29" t="s">
        <v>9</v>
      </c>
      <c r="Y4" s="29" t="s">
        <v>47</v>
      </c>
      <c r="Z4" s="29" t="s">
        <v>5</v>
      </c>
      <c r="AA4" s="29" t="s">
        <v>12</v>
      </c>
      <c r="AB4" s="29" t="s">
        <v>14</v>
      </c>
      <c r="AC4" s="29" t="s">
        <v>24</v>
      </c>
      <c r="AD4" s="29" t="s">
        <v>25</v>
      </c>
      <c r="AE4" s="30" t="s">
        <v>48</v>
      </c>
      <c r="AF4" s="30" t="s">
        <v>49</v>
      </c>
    </row>
    <row r="5" spans="1:32" ht="17.25" thickBot="1" x14ac:dyDescent="0.3">
      <c r="B5" s="30" t="s">
        <v>34</v>
      </c>
      <c r="D5" s="61" t="s">
        <v>37</v>
      </c>
      <c r="E5" s="30" t="s">
        <v>38</v>
      </c>
      <c r="H5" s="4">
        <v>-2</v>
      </c>
      <c r="I5" s="4">
        <v>0.31503999999999999</v>
      </c>
      <c r="L5" s="10"/>
      <c r="M5" s="30" t="s">
        <v>34</v>
      </c>
      <c r="N5" s="13">
        <f>H5</f>
        <v>-2</v>
      </c>
      <c r="O5" s="14">
        <f>0</f>
        <v>0</v>
      </c>
      <c r="P5" s="33">
        <f>AC5</f>
        <v>2.225709814033598</v>
      </c>
      <c r="R5" s="20">
        <f>T33</f>
        <v>1.0003804495365309</v>
      </c>
      <c r="S5" s="20">
        <f>R33</f>
        <v>1.0003804495365305</v>
      </c>
      <c r="T5" s="20">
        <f>G32</f>
        <v>0.36179999999999995</v>
      </c>
      <c r="U5" s="20">
        <f>T32</f>
        <v>-0.77467063550293302</v>
      </c>
      <c r="V5" s="63">
        <f>T34</f>
        <v>0.22570981403359788</v>
      </c>
      <c r="W5" s="20">
        <f>V34</f>
        <v>-4.5969003239950013E-2</v>
      </c>
      <c r="X5" s="20">
        <f>R34</f>
        <v>-0.18205918920635208</v>
      </c>
      <c r="Y5" s="20">
        <f>R32</f>
        <v>0.81832126033017849</v>
      </c>
      <c r="Z5" s="63">
        <f>V33</f>
        <v>-0.81641759229946631</v>
      </c>
      <c r="AA5" s="20">
        <f>V32</f>
        <v>1.6350494583242503</v>
      </c>
      <c r="AB5" s="20">
        <f>X32</f>
        <v>-0.1000519400497841</v>
      </c>
      <c r="AC5" s="20">
        <f>X33</f>
        <v>2.225709814033598</v>
      </c>
      <c r="AD5" s="20">
        <f>X34</f>
        <v>-1.8171086475306024</v>
      </c>
      <c r="AE5" s="20">
        <f>Z32</f>
        <v>0.91802393859799913</v>
      </c>
      <c r="AF5" s="64">
        <f>Z34</f>
        <v>1.8893205917334732</v>
      </c>
    </row>
    <row r="6" spans="1:32" ht="14.25" thickBot="1" x14ac:dyDescent="0.2">
      <c r="B6" s="30">
        <v>1</v>
      </c>
      <c r="C6" s="34">
        <v>0.43817369205152923</v>
      </c>
      <c r="D6" s="35">
        <v>6.25E-2</v>
      </c>
      <c r="E6" s="36">
        <v>1.6906000000000001</v>
      </c>
      <c r="F6" s="43">
        <v>1</v>
      </c>
      <c r="L6" s="10"/>
      <c r="M6" s="30">
        <v>1</v>
      </c>
      <c r="N6" s="34">
        <f>G39</f>
        <v>0</v>
      </c>
      <c r="O6" s="35">
        <f>U39</f>
        <v>0.89858973860363689</v>
      </c>
      <c r="P6" s="36">
        <f>W39</f>
        <v>0.30288358724391146</v>
      </c>
      <c r="AD6" s="1"/>
    </row>
    <row r="7" spans="1:32" x14ac:dyDescent="0.15">
      <c r="B7" s="30">
        <v>2</v>
      </c>
      <c r="C7" s="37">
        <v>1E+18</v>
      </c>
      <c r="D7" s="38">
        <v>0.1179</v>
      </c>
      <c r="E7" s="39">
        <v>1</v>
      </c>
      <c r="L7" s="10"/>
      <c r="M7" s="30">
        <v>2</v>
      </c>
      <c r="N7" s="37">
        <f>G41</f>
        <v>6.25E-2</v>
      </c>
      <c r="O7" s="38">
        <f>U41</f>
        <v>0.86284203721088115</v>
      </c>
      <c r="P7" s="39">
        <f>W41</f>
        <v>0.2496930005185593</v>
      </c>
      <c r="AD7" s="1"/>
    </row>
    <row r="8" spans="1:32" x14ac:dyDescent="0.15">
      <c r="B8" s="30">
        <v>3</v>
      </c>
      <c r="C8" s="37">
        <v>-0.5430060816681147</v>
      </c>
      <c r="D8" s="38">
        <v>1.66E-2</v>
      </c>
      <c r="E8" s="39">
        <v>1.6873</v>
      </c>
      <c r="H8" s="60"/>
      <c r="L8" s="10"/>
      <c r="M8" s="30">
        <v>3</v>
      </c>
      <c r="N8" s="37">
        <f>G43</f>
        <v>0.1804</v>
      </c>
      <c r="O8" s="38">
        <f>U43</f>
        <v>0.74883733252920881</v>
      </c>
      <c r="P8" s="39">
        <f>W43</f>
        <v>8.0060355755069729E-2</v>
      </c>
      <c r="R8" s="59">
        <f>N5</f>
        <v>-2</v>
      </c>
      <c r="S8" s="59">
        <v>1</v>
      </c>
      <c r="T8" s="59"/>
      <c r="U8" s="59">
        <f>N5</f>
        <v>-2</v>
      </c>
      <c r="V8" s="59">
        <f>P5</f>
        <v>2.225709814033598</v>
      </c>
      <c r="W8" s="59"/>
      <c r="X8" s="59">
        <f>N5</f>
        <v>-2</v>
      </c>
      <c r="Y8" s="59">
        <f>P5</f>
        <v>2.225709814033598</v>
      </c>
      <c r="AD8" s="1"/>
    </row>
    <row r="9" spans="1:32" x14ac:dyDescent="0.15">
      <c r="B9" s="30">
        <v>4</v>
      </c>
      <c r="C9" s="37">
        <v>0.44599054500044599</v>
      </c>
      <c r="D9" s="38">
        <v>5.4199999999999998E-2</v>
      </c>
      <c r="E9" s="39">
        <v>1</v>
      </c>
      <c r="L9" s="10"/>
      <c r="M9" s="30">
        <v>4</v>
      </c>
      <c r="N9" s="37">
        <f>G45</f>
        <v>0.19700000000000001</v>
      </c>
      <c r="O9" s="38">
        <f>U45</f>
        <v>0.7486490894476584</v>
      </c>
      <c r="P9" s="39">
        <f>W45</f>
        <v>6.690225929494166E-2</v>
      </c>
      <c r="R9" s="59">
        <f>N6+V5+W5</f>
        <v>0.17974081079364787</v>
      </c>
      <c r="S9" s="59">
        <v>1</v>
      </c>
      <c r="T9" s="59"/>
      <c r="U9" s="59">
        <f>N6+V5</f>
        <v>0.22570981403359788</v>
      </c>
      <c r="V9" s="59">
        <v>0</v>
      </c>
      <c r="W9" s="59"/>
      <c r="X9" s="59">
        <f>N6+I5</f>
        <v>0.31503999999999999</v>
      </c>
      <c r="Y9" s="59">
        <v>0</v>
      </c>
      <c r="AD9" s="1"/>
    </row>
    <row r="10" spans="1:32" x14ac:dyDescent="0.15">
      <c r="B10" s="30">
        <v>5</v>
      </c>
      <c r="C10" s="37">
        <v>1E+18</v>
      </c>
      <c r="D10" s="38">
        <v>0.05</v>
      </c>
      <c r="E10" s="39">
        <v>1</v>
      </c>
      <c r="L10" s="10"/>
      <c r="M10" s="30">
        <v>5</v>
      </c>
      <c r="N10" s="37">
        <f>G47</f>
        <v>0.25119999999999998</v>
      </c>
      <c r="O10" s="38">
        <f>U47</f>
        <v>0.8101434510103559</v>
      </c>
      <c r="P10" s="39">
        <f>W47</f>
        <v>5.7066200936928269E-7</v>
      </c>
      <c r="R10" s="59">
        <f>R9+R5</f>
        <v>1.1801212603301787</v>
      </c>
      <c r="S10" s="59">
        <v>0</v>
      </c>
      <c r="T10" s="59"/>
      <c r="U10" s="59"/>
      <c r="V10" s="59"/>
      <c r="W10" s="59"/>
      <c r="X10" s="59"/>
      <c r="Y10" s="59"/>
      <c r="AD10" s="1"/>
    </row>
    <row r="11" spans="1:32" x14ac:dyDescent="0.15">
      <c r="B11" s="30">
        <v>6</v>
      </c>
      <c r="C11" s="37">
        <v>3.0835646006783843</v>
      </c>
      <c r="D11" s="38">
        <v>6.0600000000000001E-2</v>
      </c>
      <c r="E11" s="39">
        <v>1.7168000000000001</v>
      </c>
      <c r="L11" s="10"/>
      <c r="M11" s="30">
        <v>6</v>
      </c>
      <c r="N11" s="37">
        <f>G49</f>
        <v>0.30119999999999997</v>
      </c>
      <c r="O11" s="38">
        <f>U49</f>
        <v>0.86687256684310277</v>
      </c>
      <c r="P11" s="39">
        <f>W49</f>
        <v>-6.1716854276120059E-2</v>
      </c>
      <c r="R11" s="59"/>
      <c r="S11" s="59"/>
      <c r="T11" s="59"/>
      <c r="U11" s="59">
        <f>N26</f>
        <v>1.9968494583242502</v>
      </c>
      <c r="V11" s="59">
        <f>P26</f>
        <v>-1.8171086475306024</v>
      </c>
      <c r="W11" s="59"/>
      <c r="X11" s="59">
        <f>N26</f>
        <v>1.9968494583242502</v>
      </c>
      <c r="Y11" s="59">
        <f>P26</f>
        <v>-1.8171086475306024</v>
      </c>
      <c r="AD11" s="1"/>
    </row>
    <row r="12" spans="1:32" x14ac:dyDescent="0.15">
      <c r="B12" s="30">
        <v>7</v>
      </c>
      <c r="C12" s="37">
        <v>-0.43480151310926562</v>
      </c>
      <c r="D12" s="38">
        <v>0</v>
      </c>
      <c r="E12" s="39">
        <v>1</v>
      </c>
      <c r="L12" s="10"/>
      <c r="M12" s="30">
        <v>7</v>
      </c>
      <c r="N12" s="37">
        <f>G51</f>
        <v>0.36179999999999995</v>
      </c>
      <c r="O12" s="38">
        <f>U51</f>
        <v>0.8998083084059032</v>
      </c>
      <c r="P12" s="39">
        <f>W51</f>
        <v>-0.10478076130711787</v>
      </c>
      <c r="R12" s="59">
        <f>N26</f>
        <v>1.9968494583242502</v>
      </c>
      <c r="S12" s="59">
        <v>-1</v>
      </c>
      <c r="T12" s="59"/>
      <c r="U12" s="59">
        <f>N25+X5</f>
        <v>0.17974081079364787</v>
      </c>
      <c r="V12" s="59">
        <v>0</v>
      </c>
      <c r="W12" s="59"/>
      <c r="X12" s="59">
        <f>N25+AB5</f>
        <v>0.26174805995021588</v>
      </c>
      <c r="Y12" s="59">
        <v>0</v>
      </c>
      <c r="AD12" s="1"/>
    </row>
    <row r="13" spans="1:32" x14ac:dyDescent="0.15">
      <c r="B13" s="30">
        <v>8</v>
      </c>
      <c r="C13" s="37">
        <v>1E+18</v>
      </c>
      <c r="D13" s="38">
        <v>0</v>
      </c>
      <c r="E13" s="39">
        <v>1</v>
      </c>
      <c r="L13" s="10"/>
      <c r="M13" s="30">
        <v>8</v>
      </c>
      <c r="N13" s="37">
        <f>G53</f>
        <v>0.36179999999999995</v>
      </c>
      <c r="O13" s="38">
        <f>U53</f>
        <v>0.8998083084059032</v>
      </c>
      <c r="P13" s="39">
        <f>W53</f>
        <v>-0.10478076130711787</v>
      </c>
      <c r="R13" s="59">
        <f>N25+X5-W5</f>
        <v>0.22570981403359788</v>
      </c>
      <c r="S13" s="59">
        <v>-1</v>
      </c>
      <c r="T13" s="59"/>
      <c r="W13" s="59"/>
      <c r="AD13" s="1"/>
    </row>
    <row r="14" spans="1:32" x14ac:dyDescent="0.15">
      <c r="B14" s="30">
        <v>9</v>
      </c>
      <c r="C14" s="37">
        <v>1E+18</v>
      </c>
      <c r="D14" s="38">
        <v>0</v>
      </c>
      <c r="E14" s="39">
        <v>1</v>
      </c>
      <c r="L14" s="10"/>
      <c r="M14" s="30">
        <v>9</v>
      </c>
      <c r="N14" s="37">
        <f>G55</f>
        <v>0.36179999999999995</v>
      </c>
      <c r="O14" s="38">
        <f>U55</f>
        <v>0.8998083084059032</v>
      </c>
      <c r="P14" s="39">
        <f>W55</f>
        <v>-0.10478076130711787</v>
      </c>
      <c r="R14" s="59">
        <f>R13-R5</f>
        <v>-0.77467063550293302</v>
      </c>
      <c r="S14" s="59">
        <v>0</v>
      </c>
      <c r="T14" s="59"/>
      <c r="U14" s="59">
        <f>N5</f>
        <v>-2</v>
      </c>
      <c r="V14" s="59">
        <v>0</v>
      </c>
      <c r="W14" s="59"/>
      <c r="AD14" s="1"/>
    </row>
    <row r="15" spans="1:32" x14ac:dyDescent="0.15">
      <c r="B15" s="30">
        <v>10</v>
      </c>
      <c r="C15" s="37">
        <v>1E+18</v>
      </c>
      <c r="D15" s="38">
        <v>0</v>
      </c>
      <c r="E15" s="39">
        <v>1</v>
      </c>
      <c r="L15" s="10"/>
      <c r="M15" s="30">
        <v>10</v>
      </c>
      <c r="N15" s="37">
        <f>G57</f>
        <v>0.36179999999999995</v>
      </c>
      <c r="O15" s="38">
        <f>U57</f>
        <v>0.8998083084059032</v>
      </c>
      <c r="P15" s="39">
        <f>W57</f>
        <v>-0.10478076130711787</v>
      </c>
      <c r="R15" s="59"/>
      <c r="S15" s="59"/>
      <c r="T15" s="59"/>
      <c r="U15" s="59">
        <f>U9</f>
        <v>0.22570981403359788</v>
      </c>
      <c r="V15" s="59">
        <v>1</v>
      </c>
      <c r="W15" s="59"/>
      <c r="X15" s="59"/>
      <c r="Y15" s="59"/>
      <c r="AD15" s="1"/>
    </row>
    <row r="16" spans="1:32" x14ac:dyDescent="0.15">
      <c r="B16" s="30">
        <v>11</v>
      </c>
      <c r="C16" s="37">
        <v>1E+18</v>
      </c>
      <c r="D16" s="38">
        <v>0</v>
      </c>
      <c r="E16" s="39">
        <v>1</v>
      </c>
      <c r="L16" s="10"/>
      <c r="M16" s="30">
        <v>11</v>
      </c>
      <c r="N16" s="37">
        <f>G59</f>
        <v>0.36179999999999995</v>
      </c>
      <c r="O16" s="38">
        <f>U59</f>
        <v>0.8998083084059032</v>
      </c>
      <c r="P16" s="39">
        <f>W59</f>
        <v>-0.10478076130711787</v>
      </c>
      <c r="R16" s="59">
        <f>N6</f>
        <v>0</v>
      </c>
      <c r="S16" s="59">
        <f>O6</f>
        <v>0.89858973860363689</v>
      </c>
      <c r="T16" s="59"/>
      <c r="U16" s="59">
        <f>U12</f>
        <v>0.17974081079364787</v>
      </c>
      <c r="V16" s="59">
        <v>1</v>
      </c>
      <c r="W16" s="59"/>
      <c r="X16" s="59"/>
      <c r="Y16" s="59"/>
      <c r="AD16" s="1"/>
    </row>
    <row r="17" spans="1:30" x14ac:dyDescent="0.15">
      <c r="B17" s="30">
        <v>12</v>
      </c>
      <c r="C17" s="37">
        <v>1E+18</v>
      </c>
      <c r="D17" s="38">
        <v>0</v>
      </c>
      <c r="E17" s="39">
        <v>1</v>
      </c>
      <c r="L17" s="10"/>
      <c r="M17" s="30">
        <v>12</v>
      </c>
      <c r="N17" s="37">
        <f>G61</f>
        <v>0.36179999999999995</v>
      </c>
      <c r="O17" s="38">
        <f>U61</f>
        <v>0.8998083084059032</v>
      </c>
      <c r="P17" s="39">
        <f>W61</f>
        <v>-0.10478076130711787</v>
      </c>
      <c r="R17" s="59">
        <f>N6</f>
        <v>0</v>
      </c>
      <c r="S17" s="59">
        <v>0</v>
      </c>
      <c r="T17" s="59"/>
      <c r="U17" s="59">
        <f>U11</f>
        <v>1.9968494583242502</v>
      </c>
      <c r="V17" s="59">
        <v>0</v>
      </c>
      <c r="W17" s="59"/>
      <c r="X17" s="59"/>
      <c r="Y17" s="59"/>
      <c r="AD17" s="1"/>
    </row>
    <row r="18" spans="1:30" x14ac:dyDescent="0.15">
      <c r="B18" s="30">
        <v>13</v>
      </c>
      <c r="C18" s="37">
        <v>1E+18</v>
      </c>
      <c r="D18" s="38">
        <v>0</v>
      </c>
      <c r="E18" s="39">
        <v>1</v>
      </c>
      <c r="L18" s="10"/>
      <c r="M18" s="30">
        <v>13</v>
      </c>
      <c r="N18" s="37">
        <f>G63</f>
        <v>0.36179999999999995</v>
      </c>
      <c r="O18" s="38">
        <f>U63</f>
        <v>0.8998083084059032</v>
      </c>
      <c r="P18" s="39">
        <f>W63</f>
        <v>-0.10478076130711787</v>
      </c>
      <c r="R18" s="59"/>
      <c r="S18" s="59"/>
      <c r="T18" s="59"/>
      <c r="W18" s="59"/>
      <c r="X18" s="59"/>
      <c r="Y18" s="59"/>
      <c r="AD18" s="1"/>
    </row>
    <row r="19" spans="1:30" x14ac:dyDescent="0.15">
      <c r="B19" s="30">
        <v>14</v>
      </c>
      <c r="C19" s="37">
        <v>1E+18</v>
      </c>
      <c r="D19" s="38">
        <v>0</v>
      </c>
      <c r="E19" s="39">
        <v>1</v>
      </c>
      <c r="L19" s="10"/>
      <c r="M19" s="30">
        <v>14</v>
      </c>
      <c r="N19" s="37">
        <f>G65</f>
        <v>0.36179999999999995</v>
      </c>
      <c r="O19" s="38">
        <f>U65</f>
        <v>0.8998083084059032</v>
      </c>
      <c r="P19" s="39">
        <f>W65</f>
        <v>-0.10478076130711787</v>
      </c>
      <c r="R19" s="59">
        <f>N25</f>
        <v>0.36179999999999995</v>
      </c>
      <c r="S19" s="59">
        <f>O25</f>
        <v>0.8998083084059032</v>
      </c>
      <c r="T19" s="59"/>
      <c r="U19" s="59">
        <f>U15</f>
        <v>0.22570981403359788</v>
      </c>
      <c r="V19" s="59">
        <v>1</v>
      </c>
      <c r="W19" s="59"/>
      <c r="X19" s="59"/>
      <c r="Y19" s="59"/>
      <c r="AD19" s="1"/>
    </row>
    <row r="20" spans="1:30" x14ac:dyDescent="0.15">
      <c r="B20" s="30">
        <v>15</v>
      </c>
      <c r="C20" s="37">
        <v>1E+18</v>
      </c>
      <c r="D20" s="38">
        <v>0</v>
      </c>
      <c r="E20" s="39">
        <v>1</v>
      </c>
      <c r="L20" s="10"/>
      <c r="M20" s="30">
        <v>15</v>
      </c>
      <c r="N20" s="37">
        <f>G67</f>
        <v>0.36179999999999995</v>
      </c>
      <c r="O20" s="38">
        <f>U67</f>
        <v>0.8998083084059032</v>
      </c>
      <c r="P20" s="39">
        <f>W67</f>
        <v>-0.10478076130711787</v>
      </c>
      <c r="R20" s="59">
        <f>N25</f>
        <v>0.36179999999999995</v>
      </c>
      <c r="S20" s="59">
        <v>0</v>
      </c>
      <c r="T20" s="59"/>
      <c r="U20" s="59">
        <f>U15</f>
        <v>0.22570981403359788</v>
      </c>
      <c r="V20" s="59">
        <v>-1</v>
      </c>
      <c r="W20" s="59"/>
      <c r="X20" s="59"/>
      <c r="Y20" s="59"/>
      <c r="AD20" s="1"/>
    </row>
    <row r="21" spans="1:30" x14ac:dyDescent="0.15">
      <c r="B21" s="30">
        <v>16</v>
      </c>
      <c r="C21" s="37">
        <v>1E+18</v>
      </c>
      <c r="D21" s="38">
        <v>0</v>
      </c>
      <c r="E21" s="39">
        <v>1</v>
      </c>
      <c r="L21" s="10"/>
      <c r="M21" s="30">
        <v>16</v>
      </c>
      <c r="N21" s="37">
        <f>G69</f>
        <v>0.36179999999999995</v>
      </c>
      <c r="O21" s="38">
        <f>U69</f>
        <v>0.8998083084059032</v>
      </c>
      <c r="P21" s="39">
        <f>W69</f>
        <v>-0.10478076130711787</v>
      </c>
      <c r="T21" s="59"/>
      <c r="U21" s="59"/>
      <c r="V21" s="59"/>
      <c r="W21" s="59"/>
      <c r="X21" s="59"/>
      <c r="Y21" s="59"/>
      <c r="AD21" s="1"/>
    </row>
    <row r="22" spans="1:30" x14ac:dyDescent="0.15">
      <c r="B22" s="30">
        <v>17</v>
      </c>
      <c r="C22" s="37">
        <v>1E+18</v>
      </c>
      <c r="D22" s="38">
        <v>0</v>
      </c>
      <c r="E22" s="39">
        <v>1</v>
      </c>
      <c r="L22" s="10"/>
      <c r="M22" s="30">
        <v>17</v>
      </c>
      <c r="N22" s="37">
        <f>G71</f>
        <v>0.36179999999999995</v>
      </c>
      <c r="O22" s="38">
        <f>U71</f>
        <v>0.8998083084059032</v>
      </c>
      <c r="P22" s="39">
        <f>W71</f>
        <v>-0.10478076130711787</v>
      </c>
      <c r="R22" s="59"/>
      <c r="S22" s="59"/>
      <c r="T22" s="59"/>
      <c r="U22" s="59">
        <f>U16</f>
        <v>0.17974081079364787</v>
      </c>
      <c r="V22" s="59">
        <v>1</v>
      </c>
      <c r="W22" s="59"/>
      <c r="X22" s="59"/>
      <c r="Y22" s="59"/>
      <c r="AD22" s="1"/>
    </row>
    <row r="23" spans="1:30" x14ac:dyDescent="0.15">
      <c r="B23" s="30">
        <v>18</v>
      </c>
      <c r="C23" s="37">
        <v>1E+18</v>
      </c>
      <c r="D23" s="38">
        <v>0</v>
      </c>
      <c r="E23" s="39">
        <v>1</v>
      </c>
      <c r="L23" s="10"/>
      <c r="M23" s="30">
        <v>18</v>
      </c>
      <c r="N23" s="37">
        <f>G73</f>
        <v>0.36179999999999995</v>
      </c>
      <c r="O23" s="38">
        <f>U73</f>
        <v>0.8998083084059032</v>
      </c>
      <c r="P23" s="39">
        <f>W73</f>
        <v>-0.10478076130711787</v>
      </c>
      <c r="R23" s="59"/>
      <c r="S23" s="59"/>
      <c r="T23" s="59"/>
      <c r="U23" s="59">
        <f>U16</f>
        <v>0.17974081079364787</v>
      </c>
      <c r="V23" s="59">
        <v>-1</v>
      </c>
      <c r="W23" s="59"/>
      <c r="X23" s="59"/>
      <c r="Y23" s="59"/>
      <c r="AD23" s="1"/>
    </row>
    <row r="24" spans="1:30" ht="14.25" thickBot="1" x14ac:dyDescent="0.2">
      <c r="B24" s="30">
        <v>19</v>
      </c>
      <c r="C24" s="37">
        <v>1E+18</v>
      </c>
      <c r="D24" s="40">
        <v>0</v>
      </c>
      <c r="E24" s="41">
        <v>1</v>
      </c>
      <c r="L24" s="10"/>
      <c r="M24" s="30">
        <v>19</v>
      </c>
      <c r="N24" s="37">
        <f>G75</f>
        <v>0.36179999999999995</v>
      </c>
      <c r="O24" s="38">
        <f>U75</f>
        <v>0.8998083084059032</v>
      </c>
      <c r="P24" s="39">
        <f>W75</f>
        <v>-0.10478076130711787</v>
      </c>
      <c r="R24" s="59"/>
      <c r="S24" s="59"/>
      <c r="T24" s="59"/>
      <c r="W24" s="59"/>
      <c r="X24" s="59"/>
      <c r="Y24" s="59"/>
      <c r="AD24" s="1"/>
    </row>
    <row r="25" spans="1:30" ht="14.25" thickBot="1" x14ac:dyDescent="0.2">
      <c r="B25" s="30">
        <v>20</v>
      </c>
      <c r="C25" s="42">
        <v>1E+18</v>
      </c>
      <c r="D25" s="62" t="s">
        <v>36</v>
      </c>
      <c r="E25" s="33">
        <v>1</v>
      </c>
      <c r="L25" s="10"/>
      <c r="M25" s="30">
        <v>20</v>
      </c>
      <c r="N25" s="37">
        <f>G77</f>
        <v>0.36179999999999995</v>
      </c>
      <c r="O25" s="54">
        <f>U77</f>
        <v>0.8998083084059032</v>
      </c>
      <c r="P25" s="55">
        <f>W77</f>
        <v>-0.10478076130711787</v>
      </c>
      <c r="R25" s="59"/>
      <c r="S25" s="59"/>
      <c r="T25" s="59"/>
      <c r="W25" s="59"/>
      <c r="X25" s="59"/>
      <c r="Y25" s="59"/>
      <c r="AD25" s="1"/>
    </row>
    <row r="26" spans="1:30" ht="14.25" thickBot="1" x14ac:dyDescent="0.2">
      <c r="B26" s="30" t="s">
        <v>35</v>
      </c>
      <c r="L26" s="10"/>
      <c r="M26" s="30" t="s">
        <v>35</v>
      </c>
      <c r="N26" s="56">
        <f>N25+AA5</f>
        <v>1.9968494583242502</v>
      </c>
      <c r="O26" s="18">
        <v>0</v>
      </c>
      <c r="P26" s="33">
        <f>AD5</f>
        <v>-1.8171086475306024</v>
      </c>
      <c r="AD26" s="1"/>
    </row>
    <row r="27" spans="1:30" ht="14.25" thickBot="1" x14ac:dyDescent="0.2">
      <c r="L27" s="12"/>
    </row>
    <row r="28" spans="1:30" s="32" customFormat="1" x14ac:dyDescent="0.15">
      <c r="A28" s="8"/>
      <c r="B28" s="3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30" ht="18" thickBot="1" x14ac:dyDescent="0.25">
      <c r="B29" s="58" t="s">
        <v>15</v>
      </c>
      <c r="U29"/>
    </row>
    <row r="30" spans="1:30" ht="18" thickBot="1" x14ac:dyDescent="0.25">
      <c r="B30" s="58"/>
      <c r="U30" s="29" t="s">
        <v>11</v>
      </c>
      <c r="V30" s="4">
        <f>H5</f>
        <v>-2</v>
      </c>
      <c r="W30" s="29" t="s">
        <v>13</v>
      </c>
      <c r="X30" s="4">
        <f>I5</f>
        <v>0.31503999999999999</v>
      </c>
    </row>
    <row r="31" spans="1:30" ht="14.25" thickBot="1" x14ac:dyDescent="0.2"/>
    <row r="32" spans="1:30" ht="21" thickBot="1" x14ac:dyDescent="0.35">
      <c r="F32" s="30" t="s">
        <v>43</v>
      </c>
      <c r="G32" s="20">
        <f>G77</f>
        <v>0.36179999999999995</v>
      </c>
      <c r="Q32" s="29" t="s">
        <v>47</v>
      </c>
      <c r="R32" s="20">
        <f>-E77*R77/R78</f>
        <v>0.81832126033017849</v>
      </c>
      <c r="S32" s="29" t="s">
        <v>46</v>
      </c>
      <c r="T32" s="20">
        <f>-F39*S39/S40</f>
        <v>-0.77467063550293302</v>
      </c>
      <c r="U32" s="29" t="s">
        <v>12</v>
      </c>
      <c r="V32" s="20">
        <f>-E77*V77/V78</f>
        <v>1.6350494583242503</v>
      </c>
      <c r="W32" s="29" t="s">
        <v>14</v>
      </c>
      <c r="X32" s="20">
        <f>-E77*X77/X78</f>
        <v>-0.1000519400497841</v>
      </c>
      <c r="Y32" s="30" t="s">
        <v>48</v>
      </c>
      <c r="Z32" s="20">
        <f>(-X32+R32)/R33</f>
        <v>0.91802393859799913</v>
      </c>
    </row>
    <row r="33" spans="1:29" ht="18" thickBot="1" x14ac:dyDescent="0.25">
      <c r="Q33" s="29" t="s">
        <v>50</v>
      </c>
      <c r="R33" s="20">
        <f>-E77/R78</f>
        <v>1.0003804495365305</v>
      </c>
      <c r="S33" s="29" t="s">
        <v>6</v>
      </c>
      <c r="T33" s="20">
        <f>-F39/S40</f>
        <v>1.0003804495365309</v>
      </c>
      <c r="U33" s="29" t="s">
        <v>5</v>
      </c>
      <c r="V33" s="20">
        <f>U40/V78</f>
        <v>-0.81641759229946631</v>
      </c>
      <c r="W33" s="29" t="s">
        <v>24</v>
      </c>
      <c r="X33" s="20">
        <f>-V30+T34</f>
        <v>2.225709814033598</v>
      </c>
      <c r="Y33" s="30" t="s">
        <v>48</v>
      </c>
      <c r="Z33" s="20">
        <f>-R33/(-X30+T32)</f>
        <v>0.91802393859799836</v>
      </c>
    </row>
    <row r="34" spans="1:29" ht="18.75" thickBot="1" x14ac:dyDescent="0.3">
      <c r="Q34" s="29" t="s">
        <v>9</v>
      </c>
      <c r="R34" s="20">
        <f>E77/R78*(1-R77)</f>
        <v>-0.18205918920635208</v>
      </c>
      <c r="S34" s="29" t="s">
        <v>10</v>
      </c>
      <c r="T34" s="20">
        <f>-F39/S40*(S39+1)</f>
        <v>0.22570981403359788</v>
      </c>
      <c r="U34" s="29" t="s">
        <v>4</v>
      </c>
      <c r="V34" s="20">
        <f>G32+R34-T34</f>
        <v>-4.5969003239950013E-2</v>
      </c>
      <c r="W34" s="29" t="s">
        <v>25</v>
      </c>
      <c r="X34" s="20">
        <f>R34-V32</f>
        <v>-1.8171086475306024</v>
      </c>
      <c r="Y34" s="30" t="s">
        <v>49</v>
      </c>
      <c r="Z34" s="20">
        <f>1-(V33/Z32)</f>
        <v>1.8893205917334732</v>
      </c>
    </row>
    <row r="35" spans="1:29" ht="18" thickBot="1" x14ac:dyDescent="0.25">
      <c r="Q35" s="29"/>
      <c r="S35" s="29"/>
      <c r="U35" s="29"/>
      <c r="W35" s="29" t="s">
        <v>5</v>
      </c>
      <c r="X35" s="20">
        <f>F39/E77*(V32-R34)/(V30-T34)</f>
        <v>-0.81641759229946609</v>
      </c>
    </row>
    <row r="37" spans="1:29" s="53" customFormat="1" ht="21.75" x14ac:dyDescent="0.3">
      <c r="A37" s="29"/>
      <c r="B37" s="29"/>
      <c r="C37" s="29" t="s">
        <v>0</v>
      </c>
      <c r="D37" s="29" t="s">
        <v>1</v>
      </c>
      <c r="E37" s="29" t="s">
        <v>3</v>
      </c>
      <c r="F37" s="29" t="s">
        <v>2</v>
      </c>
      <c r="G37" s="29" t="s">
        <v>45</v>
      </c>
      <c r="I37" s="29" t="s">
        <v>7</v>
      </c>
      <c r="J37" s="29"/>
      <c r="K37" s="29" t="s">
        <v>20</v>
      </c>
      <c r="L37" s="29"/>
      <c r="M37" s="29" t="s">
        <v>8</v>
      </c>
      <c r="N37" s="29"/>
      <c r="O37" s="29" t="s">
        <v>21</v>
      </c>
      <c r="P37" s="29"/>
      <c r="Q37" s="29" t="s">
        <v>22</v>
      </c>
      <c r="R37" s="29" t="s">
        <v>39</v>
      </c>
      <c r="S37" s="29" t="s">
        <v>23</v>
      </c>
      <c r="T37" s="29" t="s">
        <v>40</v>
      </c>
      <c r="U37" s="29" t="s">
        <v>18</v>
      </c>
      <c r="V37" s="29" t="s">
        <v>41</v>
      </c>
      <c r="W37" s="29" t="s">
        <v>19</v>
      </c>
      <c r="X37" s="29" t="s">
        <v>42</v>
      </c>
      <c r="Y37" s="29"/>
      <c r="Z37" s="29"/>
      <c r="AA37" s="29"/>
      <c r="AB37" s="29"/>
      <c r="AC37" s="29"/>
    </row>
    <row r="38" spans="1:29" s="28" customFormat="1" ht="21" thickBot="1" x14ac:dyDescent="0.35">
      <c r="A38" s="27"/>
      <c r="B38" s="29"/>
      <c r="C38" s="27"/>
      <c r="D38" s="27"/>
      <c r="E38" s="27"/>
      <c r="F38" s="27"/>
      <c r="G38" s="27"/>
      <c r="I38" s="27"/>
      <c r="J38" s="27"/>
      <c r="K38" s="27"/>
      <c r="L38" s="27"/>
      <c r="M38" s="27"/>
      <c r="N38" s="27"/>
      <c r="O38" s="27"/>
      <c r="P38" s="27"/>
      <c r="Q38" s="29" t="s">
        <v>26</v>
      </c>
      <c r="R38" s="29" t="s">
        <v>27</v>
      </c>
      <c r="S38" s="29" t="s">
        <v>28</v>
      </c>
      <c r="T38" s="29" t="s">
        <v>29</v>
      </c>
      <c r="U38" s="29" t="s">
        <v>30</v>
      </c>
      <c r="V38" s="29" t="s">
        <v>31</v>
      </c>
      <c r="W38" s="29" t="s">
        <v>32</v>
      </c>
      <c r="X38" s="29" t="s">
        <v>33</v>
      </c>
      <c r="Y38" s="27"/>
      <c r="Z38" s="27"/>
      <c r="AA38" s="27"/>
      <c r="AB38" s="27"/>
      <c r="AC38" s="27"/>
    </row>
    <row r="39" spans="1:29" ht="14.25" thickBot="1" x14ac:dyDescent="0.2">
      <c r="B39" s="30">
        <v>1</v>
      </c>
      <c r="C39" s="26">
        <f>C6</f>
        <v>0.43817369205152923</v>
      </c>
      <c r="D39" s="26">
        <f>D6</f>
        <v>6.25E-2</v>
      </c>
      <c r="E39" s="26">
        <f>E6</f>
        <v>1.6906000000000001</v>
      </c>
      <c r="F39" s="5">
        <f>F6</f>
        <v>1</v>
      </c>
      <c r="G39" s="1">
        <v>0</v>
      </c>
      <c r="I39" s="44"/>
      <c r="J39" s="45"/>
      <c r="K39" s="44"/>
      <c r="L39" s="6"/>
      <c r="M39" s="7">
        <f>1-D39/E39*(E39-F39)/C39</f>
        <v>0.94173343339642734</v>
      </c>
      <c r="N39" s="9">
        <f>D39/E39</f>
        <v>3.6969123388146216E-2</v>
      </c>
      <c r="O39" s="8">
        <f>1</f>
        <v>1</v>
      </c>
      <c r="P39" s="9">
        <f>-D39/E39</f>
        <v>-3.6969123388146216E-2</v>
      </c>
      <c r="Q39" s="21">
        <v>1</v>
      </c>
      <c r="R39" s="2"/>
      <c r="S39" s="21">
        <f>O39*S41+P39*S42</f>
        <v>-0.77437602450331011</v>
      </c>
      <c r="T39" s="2"/>
      <c r="U39" s="21">
        <f>V30/(V30-T34)</f>
        <v>0.89858973860363689</v>
      </c>
      <c r="V39" s="2"/>
      <c r="W39" s="21">
        <f>X30*(-V30+T34)/(-V30+X30)</f>
        <v>0.30288358724391146</v>
      </c>
      <c r="X39" s="2"/>
    </row>
    <row r="40" spans="1:29" ht="14.25" thickBot="1" x14ac:dyDescent="0.2">
      <c r="I40" s="46"/>
      <c r="J40" s="47"/>
      <c r="K40" s="46"/>
      <c r="L40" s="48"/>
      <c r="M40" s="12">
        <f>-(E39-F39)/C39</f>
        <v>-1.5760873200000003</v>
      </c>
      <c r="N40" s="14">
        <f>1</f>
        <v>1</v>
      </c>
      <c r="O40" s="13">
        <f>(E39-F39)/C39</f>
        <v>1.5760873200000003</v>
      </c>
      <c r="P40" s="14">
        <f>1-D39/E39*(E39-F39)/C39</f>
        <v>0.94173343339642734</v>
      </c>
      <c r="Q40" s="22">
        <v>0</v>
      </c>
      <c r="R40" s="17"/>
      <c r="S40" s="23">
        <f>O40*S41+P40*S42</f>
        <v>-0.99961969515027294</v>
      </c>
      <c r="T40" s="17"/>
      <c r="U40" s="22">
        <f>F39/(-V30+T34)</f>
        <v>0.44929486930181844</v>
      </c>
      <c r="V40" s="17"/>
      <c r="W40" s="23">
        <f>F39*(V30-T34)/(-V30+X30)</f>
        <v>-0.96141311339484337</v>
      </c>
      <c r="X40" s="17"/>
    </row>
    <row r="41" spans="1:29" ht="14.25" thickBot="1" x14ac:dyDescent="0.2">
      <c r="B41" s="30">
        <v>2</v>
      </c>
      <c r="C41" s="26">
        <f>C7</f>
        <v>1E+18</v>
      </c>
      <c r="D41" s="26">
        <f>D7</f>
        <v>0.1179</v>
      </c>
      <c r="E41" s="26">
        <f>E7</f>
        <v>1</v>
      </c>
      <c r="F41" s="1">
        <f>E39</f>
        <v>1.6906000000000001</v>
      </c>
      <c r="G41" s="1">
        <f>G39+D39</f>
        <v>6.25E-2</v>
      </c>
      <c r="I41" s="46"/>
      <c r="J41" s="47"/>
      <c r="K41" s="46"/>
      <c r="L41" s="48"/>
      <c r="M41" s="10">
        <f>1-D41/E41*(E41-F41)/C41</f>
        <v>1</v>
      </c>
      <c r="N41" s="11">
        <f>D41/E41</f>
        <v>0.1179</v>
      </c>
      <c r="O41" s="1">
        <f>1</f>
        <v>1</v>
      </c>
      <c r="P41" s="11">
        <f>-D41/E41</f>
        <v>-0.1179</v>
      </c>
      <c r="Q41" s="18">
        <f>M39*Q39+N39*Q40</f>
        <v>0.94173343339642734</v>
      </c>
      <c r="R41" s="17"/>
      <c r="S41" s="18">
        <f>O41*S43+P41*S44</f>
        <v>-0.76621085614660966</v>
      </c>
      <c r="T41" s="17"/>
      <c r="U41" s="18">
        <f>M39*U39+N39*U40</f>
        <v>0.86284203721088115</v>
      </c>
      <c r="V41" s="17"/>
      <c r="W41" s="18">
        <f>M39*W39+N39*W40</f>
        <v>0.2496930005185593</v>
      </c>
      <c r="X41" s="17"/>
    </row>
    <row r="42" spans="1:29" ht="14.25" thickBot="1" x14ac:dyDescent="0.2">
      <c r="I42" s="46"/>
      <c r="J42" s="47"/>
      <c r="K42" s="46"/>
      <c r="L42" s="48"/>
      <c r="M42" s="10">
        <f>-(E41-F41)/C41</f>
        <v>6.906000000000001E-19</v>
      </c>
      <c r="N42" s="11">
        <f>1</f>
        <v>1</v>
      </c>
      <c r="O42" s="1">
        <f>(E41-F41)/C41</f>
        <v>-6.906000000000001E-19</v>
      </c>
      <c r="P42" s="11">
        <f>1-D41/E41*(E41-F41)/C41</f>
        <v>1</v>
      </c>
      <c r="Q42" s="16">
        <f>M40*Q39+N40*Q40</f>
        <v>-1.5760873200000003</v>
      </c>
      <c r="R42" s="17"/>
      <c r="S42" s="15">
        <f>O42*S43+P42*S44</f>
        <v>0.2208645379814036</v>
      </c>
      <c r="T42" s="17"/>
      <c r="U42" s="16">
        <f>M40*U39+N40*U40</f>
        <v>-0.96696102359348846</v>
      </c>
      <c r="V42" s="17"/>
      <c r="W42" s="16">
        <f>M40*W39+N40*W40</f>
        <v>-1.4387840946860861</v>
      </c>
      <c r="X42" s="17"/>
    </row>
    <row r="43" spans="1:29" ht="14.25" thickBot="1" x14ac:dyDescent="0.2">
      <c r="B43" s="30">
        <v>3</v>
      </c>
      <c r="C43" s="26">
        <f>C8</f>
        <v>-0.5430060816681147</v>
      </c>
      <c r="D43" s="26">
        <f>D8</f>
        <v>1.66E-2</v>
      </c>
      <c r="E43" s="26">
        <f>E8</f>
        <v>1.6873</v>
      </c>
      <c r="F43" s="1">
        <f>E41</f>
        <v>1</v>
      </c>
      <c r="G43" s="1">
        <f>G41+D41</f>
        <v>0.1804</v>
      </c>
      <c r="I43" s="46"/>
      <c r="J43" s="47"/>
      <c r="K43" s="46"/>
      <c r="L43" s="48"/>
      <c r="M43" s="7">
        <f>1-D43/E43*(E43-F43)/C43</f>
        <v>1.0124525252699579</v>
      </c>
      <c r="N43" s="9">
        <f>D43/E43</f>
        <v>9.8382030462869675E-3</v>
      </c>
      <c r="O43" s="8">
        <f>1</f>
        <v>1</v>
      </c>
      <c r="P43" s="9">
        <f>-D43/E43</f>
        <v>-9.8382030462869675E-3</v>
      </c>
      <c r="Q43" s="15">
        <f>M41*Q41+N41*Q42</f>
        <v>0.75591273836842732</v>
      </c>
      <c r="R43" s="17"/>
      <c r="S43" s="18">
        <f>O43*S45+P43*S46</f>
        <v>-0.74017092711860222</v>
      </c>
      <c r="T43" s="17"/>
      <c r="U43" s="18">
        <f>M41*U41+N41*U42</f>
        <v>0.74883733252920881</v>
      </c>
      <c r="V43" s="17"/>
      <c r="W43" s="18">
        <f>M41*W41+N41*W42</f>
        <v>8.0060355755069729E-2</v>
      </c>
      <c r="X43" s="17"/>
    </row>
    <row r="44" spans="1:29" ht="14.25" thickBot="1" x14ac:dyDescent="0.2">
      <c r="I44" s="46"/>
      <c r="J44" s="47"/>
      <c r="K44" s="46"/>
      <c r="L44" s="48"/>
      <c r="M44" s="12">
        <f>-(E43-F43)/C43</f>
        <v>1.26573168</v>
      </c>
      <c r="N44" s="14">
        <f>1</f>
        <v>1</v>
      </c>
      <c r="O44" s="13">
        <f>(E43-F43)/C43</f>
        <v>-1.26573168</v>
      </c>
      <c r="P44" s="14">
        <f>1-D43/E43*(E43-F43)/C43</f>
        <v>1.0124525252699579</v>
      </c>
      <c r="Q44" s="15">
        <f>M42*Q41+N42*Q42</f>
        <v>-1.5760873200000003</v>
      </c>
      <c r="R44" s="17"/>
      <c r="S44" s="16">
        <f>O44*S45+P44*S46</f>
        <v>0.2208645379814036</v>
      </c>
      <c r="T44" s="17"/>
      <c r="U44" s="16">
        <f>M42*U41+N42*U42</f>
        <v>-0.96696102359348846</v>
      </c>
      <c r="V44" s="17"/>
      <c r="W44" s="16">
        <f>M42*W41+N42*W42</f>
        <v>-1.4387840946860861</v>
      </c>
      <c r="X44" s="17"/>
    </row>
    <row r="45" spans="1:29" ht="14.25" thickBot="1" x14ac:dyDescent="0.2">
      <c r="B45" s="30">
        <v>4</v>
      </c>
      <c r="C45" s="26">
        <f>C9</f>
        <v>0.44599054500044599</v>
      </c>
      <c r="D45" s="26">
        <f>D9</f>
        <v>5.4199999999999998E-2</v>
      </c>
      <c r="E45" s="26">
        <f>E9</f>
        <v>1</v>
      </c>
      <c r="F45" s="1">
        <f>E43</f>
        <v>1.6873</v>
      </c>
      <c r="G45" s="1">
        <f>G43+D43</f>
        <v>0.19700000000000001</v>
      </c>
      <c r="I45" s="46"/>
      <c r="J45" s="47"/>
      <c r="K45" s="46"/>
      <c r="L45" s="48"/>
      <c r="M45" s="10">
        <f>1-D45/E45*(E45-F45)/C45</f>
        <v>1.0835256720519999</v>
      </c>
      <c r="N45" s="11">
        <f>D45/E45</f>
        <v>5.4199999999999998E-2</v>
      </c>
      <c r="O45" s="1">
        <f>1</f>
        <v>1</v>
      </c>
      <c r="P45" s="11">
        <f>-D45/E45</f>
        <v>-5.4199999999999998E-2</v>
      </c>
      <c r="Q45" s="18">
        <f>M43*Q43+N43*Q44</f>
        <v>0.74981989377200498</v>
      </c>
      <c r="R45" s="17"/>
      <c r="S45" s="15">
        <f>O45*S47+P45*S48</f>
        <v>-0.74721501412224933</v>
      </c>
      <c r="T45" s="17"/>
      <c r="U45" s="18">
        <f>M43*U43+N43*U44</f>
        <v>0.7486490894476584</v>
      </c>
      <c r="V45" s="17"/>
      <c r="W45" s="18">
        <f>M43*W43+N43*W44</f>
        <v>6.690225929494166E-2</v>
      </c>
      <c r="X45" s="17"/>
    </row>
    <row r="46" spans="1:29" ht="14.25" thickBot="1" x14ac:dyDescent="0.2">
      <c r="I46" s="46"/>
      <c r="J46" s="47"/>
      <c r="K46" s="46"/>
      <c r="L46" s="48"/>
      <c r="M46" s="10">
        <f>-(E45-F45)/C45</f>
        <v>1.5410640600000001</v>
      </c>
      <c r="N46" s="11">
        <f>1</f>
        <v>1</v>
      </c>
      <c r="O46" s="1">
        <f>(E45-F45)/C45</f>
        <v>-1.5410640600000001</v>
      </c>
      <c r="P46" s="11">
        <f>1-D45/E45*(E45-F45)/C45</f>
        <v>1.0835256720519999</v>
      </c>
      <c r="Q46" s="16">
        <f>M44*Q43+N44*Q44</f>
        <v>-0.61930461973153028</v>
      </c>
      <c r="R46" s="17"/>
      <c r="S46" s="15">
        <f>O46*S47+P46*S48</f>
        <v>-0.71599325308758233</v>
      </c>
      <c r="T46" s="17"/>
      <c r="U46" s="16">
        <f>M44*U43+N44*U44</f>
        <v>-1.9133888644574326E-2</v>
      </c>
      <c r="V46" s="17"/>
      <c r="W46" s="16">
        <f>M44*W43+N44*W44</f>
        <v>-1.337449166094824</v>
      </c>
      <c r="X46" s="17"/>
    </row>
    <row r="47" spans="1:29" ht="14.25" thickBot="1" x14ac:dyDescent="0.2">
      <c r="B47" s="30">
        <v>5</v>
      </c>
      <c r="C47" s="26">
        <f>C10</f>
        <v>1E+18</v>
      </c>
      <c r="D47" s="26">
        <f>D10</f>
        <v>0.05</v>
      </c>
      <c r="E47" s="26">
        <f>E10</f>
        <v>1</v>
      </c>
      <c r="F47" s="1">
        <f>E45</f>
        <v>1</v>
      </c>
      <c r="G47" s="1">
        <f>G45+D45</f>
        <v>0.25119999999999998</v>
      </c>
      <c r="I47" s="46"/>
      <c r="J47" s="47"/>
      <c r="K47" s="46"/>
      <c r="L47" s="48"/>
      <c r="M47" s="7">
        <f>1-D47/E47*(E47-F47)/C47</f>
        <v>1</v>
      </c>
      <c r="N47" s="9">
        <f>D47/E47</f>
        <v>0.05</v>
      </c>
      <c r="O47" s="8">
        <f>1</f>
        <v>1</v>
      </c>
      <c r="P47" s="9">
        <f>-D47/E47</f>
        <v>-0.05</v>
      </c>
      <c r="Q47" s="15">
        <f>M45*Q45+N45*Q46</f>
        <v>0.778882793927822</v>
      </c>
      <c r="R47" s="17"/>
      <c r="S47" s="18">
        <f>O47*S49+P47*S50</f>
        <v>-0.84843348466150192</v>
      </c>
      <c r="T47" s="17"/>
      <c r="U47" s="18">
        <f>M45*U45+N45*U46</f>
        <v>0.8101434510103559</v>
      </c>
      <c r="V47" s="17"/>
      <c r="W47" s="18">
        <f>M45*W45+N45*W46</f>
        <v>5.7066200936928269E-7</v>
      </c>
      <c r="X47" s="17"/>
    </row>
    <row r="48" spans="1:29" ht="14.25" thickBot="1" x14ac:dyDescent="0.2">
      <c r="I48" s="46"/>
      <c r="J48" s="47"/>
      <c r="K48" s="46"/>
      <c r="L48" s="48"/>
      <c r="M48" s="12">
        <f>-(E47-F47)/C47</f>
        <v>0</v>
      </c>
      <c r="N48" s="14">
        <f>1</f>
        <v>1</v>
      </c>
      <c r="O48" s="13">
        <f>(E47-F47)/C47</f>
        <v>0</v>
      </c>
      <c r="P48" s="14">
        <f>1-D47/E47*(E47-F47)/C47</f>
        <v>1</v>
      </c>
      <c r="Q48" s="15">
        <f>M46*Q45+N46*Q46</f>
        <v>0.53621587003352456</v>
      </c>
      <c r="R48" s="17"/>
      <c r="S48" s="16">
        <f>O48*S49+P48*S50</f>
        <v>-1.8674994564437737</v>
      </c>
      <c r="T48" s="17"/>
      <c r="U48" s="16">
        <f>M46*U45+N46*U46</f>
        <v>1.1345823166549374</v>
      </c>
      <c r="V48" s="17"/>
      <c r="W48" s="16">
        <f>M46*W45+N46*W46</f>
        <v>-1.2343484987625886</v>
      </c>
      <c r="X48" s="17"/>
    </row>
    <row r="49" spans="2:24" ht="14.25" thickBot="1" x14ac:dyDescent="0.2">
      <c r="B49" s="30">
        <v>6</v>
      </c>
      <c r="C49" s="26">
        <f>C11</f>
        <v>3.0835646006783843</v>
      </c>
      <c r="D49" s="26">
        <f>D11</f>
        <v>6.0600000000000001E-2</v>
      </c>
      <c r="E49" s="26">
        <f>E11</f>
        <v>1.7168000000000001</v>
      </c>
      <c r="F49" s="1">
        <f>E47</f>
        <v>1</v>
      </c>
      <c r="G49" s="1">
        <f>G47+D47</f>
        <v>0.30119999999999997</v>
      </c>
      <c r="I49" s="46"/>
      <c r="J49" s="47"/>
      <c r="K49" s="46"/>
      <c r="L49" s="48"/>
      <c r="M49" s="10">
        <f>1-D49/E49*(E49-F49)/C49</f>
        <v>0.99179463575023297</v>
      </c>
      <c r="N49" s="11">
        <f>D49/E49</f>
        <v>3.5298229263746504E-2</v>
      </c>
      <c r="O49" s="1">
        <f>1</f>
        <v>1</v>
      </c>
      <c r="P49" s="11">
        <f>-D49/E49</f>
        <v>-3.5298229263746504E-2</v>
      </c>
      <c r="Q49" s="18">
        <f>M47*Q47+N47*Q48</f>
        <v>0.80569358742949826</v>
      </c>
      <c r="R49" s="17"/>
      <c r="S49" s="15">
        <f>O49*S51+P49*S52</f>
        <v>-0.94180845748369058</v>
      </c>
      <c r="T49" s="17"/>
      <c r="U49" s="18">
        <f>M47*U47+N47*U48</f>
        <v>0.86687256684310277</v>
      </c>
      <c r="V49" s="17"/>
      <c r="W49" s="18">
        <f>M47*W47+N47*W48</f>
        <v>-6.1716854276120059E-2</v>
      </c>
      <c r="X49" s="17"/>
    </row>
    <row r="50" spans="2:24" ht="14.25" thickBot="1" x14ac:dyDescent="0.2">
      <c r="I50" s="46"/>
      <c r="J50" s="47"/>
      <c r="K50" s="46"/>
      <c r="L50" s="48"/>
      <c r="M50" s="10">
        <f>-(E49-F49)/C49</f>
        <v>-0.23245824000000001</v>
      </c>
      <c r="N50" s="11">
        <f>1</f>
        <v>1</v>
      </c>
      <c r="O50" s="1">
        <f>(E49-F49)/C49</f>
        <v>0.23245824000000001</v>
      </c>
      <c r="P50" s="11">
        <f>1-D49/E49*(E49-F49)/C49</f>
        <v>0.99179463575023297</v>
      </c>
      <c r="Q50" s="16">
        <f>M48*Q47+N48*Q48</f>
        <v>0.53621587003352456</v>
      </c>
      <c r="R50" s="17"/>
      <c r="S50" s="15">
        <f>O50*S51+P50*S52</f>
        <v>-1.8674994564437737</v>
      </c>
      <c r="T50" s="17"/>
      <c r="U50" s="16">
        <f>M48*U47+N48*U48</f>
        <v>1.1345823166549374</v>
      </c>
      <c r="V50" s="17"/>
      <c r="W50" s="16">
        <f>M48*W47+N48*W48</f>
        <v>-1.2343484987625886</v>
      </c>
      <c r="X50" s="17"/>
    </row>
    <row r="51" spans="2:24" ht="14.25" thickBot="1" x14ac:dyDescent="0.2">
      <c r="B51" s="30">
        <v>7</v>
      </c>
      <c r="C51" s="26">
        <f>C12</f>
        <v>-0.43480151310926562</v>
      </c>
      <c r="D51" s="26">
        <f>D12</f>
        <v>0</v>
      </c>
      <c r="E51" s="26">
        <f>E12</f>
        <v>1</v>
      </c>
      <c r="F51" s="1">
        <f>E49</f>
        <v>1.7168000000000001</v>
      </c>
      <c r="G51" s="1">
        <f>G49+D49</f>
        <v>0.36179999999999995</v>
      </c>
      <c r="I51" s="46"/>
      <c r="J51" s="47"/>
      <c r="K51" s="46"/>
      <c r="L51" s="48"/>
      <c r="M51" s="7">
        <f>1-D51/E51*(E51-F51)/C51</f>
        <v>1</v>
      </c>
      <c r="N51" s="9">
        <f>D51/E51</f>
        <v>0</v>
      </c>
      <c r="O51" s="8">
        <f>1</f>
        <v>1</v>
      </c>
      <c r="P51" s="9">
        <f>-D51/E51</f>
        <v>0</v>
      </c>
      <c r="Q51" s="15">
        <f>M49*Q49+N49*Q50</f>
        <v>0.8180100487862404</v>
      </c>
      <c r="R51" s="17"/>
      <c r="S51" s="18">
        <f>O51*S53+P51*S54</f>
        <v>-1</v>
      </c>
      <c r="T51" s="17"/>
      <c r="U51" s="18">
        <f>M49*U49+N49*U50</f>
        <v>0.8998083084059032</v>
      </c>
      <c r="V51" s="17"/>
      <c r="W51" s="18">
        <f>M49*W49+N49*W50</f>
        <v>-0.10478076130711787</v>
      </c>
      <c r="X51" s="17"/>
    </row>
    <row r="52" spans="2:24" ht="14.25" thickBot="1" x14ac:dyDescent="0.2">
      <c r="I52" s="46"/>
      <c r="J52" s="47"/>
      <c r="K52" s="46"/>
      <c r="L52" s="48"/>
      <c r="M52" s="12">
        <f>-(E51-F51)/C51</f>
        <v>-1.6485683200000003</v>
      </c>
      <c r="N52" s="14">
        <f>1</f>
        <v>1</v>
      </c>
      <c r="O52" s="13">
        <f>(E51-F51)/C51</f>
        <v>1.6485683200000003</v>
      </c>
      <c r="P52" s="14">
        <f>1-D51/E51*(E51-F51)/C51</f>
        <v>1</v>
      </c>
      <c r="Q52" s="15">
        <f>M50*Q49+N50*Q50</f>
        <v>0.34892575672037729</v>
      </c>
      <c r="R52" s="17"/>
      <c r="S52" s="16">
        <f>O52*S53+P52*S54</f>
        <v>-1.6485683200000003</v>
      </c>
      <c r="T52" s="17"/>
      <c r="U52" s="16">
        <f>M50*U49+N50*U50</f>
        <v>0.93307064546230734</v>
      </c>
      <c r="V52" s="17"/>
      <c r="W52" s="16">
        <f>M50*W49+N50*W50</f>
        <v>-1.2200019074392252</v>
      </c>
      <c r="X52" s="17"/>
    </row>
    <row r="53" spans="2:24" ht="14.25" thickBot="1" x14ac:dyDescent="0.2">
      <c r="B53" s="30">
        <v>8</v>
      </c>
      <c r="C53" s="26">
        <f>C13</f>
        <v>1E+18</v>
      </c>
      <c r="D53" s="26">
        <f>D13</f>
        <v>0</v>
      </c>
      <c r="E53" s="26">
        <f>E13</f>
        <v>1</v>
      </c>
      <c r="F53" s="1">
        <f>E51</f>
        <v>1</v>
      </c>
      <c r="G53" s="1">
        <f>G51+D51</f>
        <v>0.36179999999999995</v>
      </c>
      <c r="I53" s="46"/>
      <c r="J53" s="47"/>
      <c r="K53" s="46"/>
      <c r="L53" s="48"/>
      <c r="M53" s="10">
        <f>1-D53/E53*(E53-F53)/C53</f>
        <v>1</v>
      </c>
      <c r="N53" s="11">
        <f>D53/E53</f>
        <v>0</v>
      </c>
      <c r="O53" s="1">
        <f>1</f>
        <v>1</v>
      </c>
      <c r="P53" s="11">
        <f>-D53/E53</f>
        <v>0</v>
      </c>
      <c r="Q53" s="18">
        <f>M51*Q51+N51*Q52</f>
        <v>0.8180100487862404</v>
      </c>
      <c r="R53" s="17"/>
      <c r="S53" s="15">
        <f>O53*S55+P53*S56</f>
        <v>-1</v>
      </c>
      <c r="T53" s="17"/>
      <c r="U53" s="18">
        <f>M51*U51+N51*U52</f>
        <v>0.8998083084059032</v>
      </c>
      <c r="V53" s="17"/>
      <c r="W53" s="18">
        <f>M51*W51+N51*W52</f>
        <v>-0.10478076130711787</v>
      </c>
      <c r="X53" s="17"/>
    </row>
    <row r="54" spans="2:24" ht="14.25" thickBot="1" x14ac:dyDescent="0.2">
      <c r="I54" s="46"/>
      <c r="J54" s="47"/>
      <c r="K54" s="46"/>
      <c r="L54" s="48"/>
      <c r="M54" s="10">
        <f>-(E53-F53)/C53</f>
        <v>0</v>
      </c>
      <c r="N54" s="11">
        <f>1</f>
        <v>1</v>
      </c>
      <c r="O54" s="1">
        <f>(E53-F53)/C53</f>
        <v>0</v>
      </c>
      <c r="P54" s="11">
        <f>1-D53/E53*(E53-F53)/C53</f>
        <v>1</v>
      </c>
      <c r="Q54" s="16">
        <f>M52*Q51+N52*Q52</f>
        <v>-0.99961969515027327</v>
      </c>
      <c r="R54" s="17"/>
      <c r="S54" s="15">
        <f>O54*S55+P54*S56</f>
        <v>0</v>
      </c>
      <c r="T54" s="17"/>
      <c r="U54" s="16">
        <f>M52*U51+N52*U52</f>
        <v>-0.55032482584845466</v>
      </c>
      <c r="V54" s="17"/>
      <c r="W54" s="16">
        <f>M52*W51+N52*W52</f>
        <v>-1.0472636638028288</v>
      </c>
      <c r="X54" s="17"/>
    </row>
    <row r="55" spans="2:24" ht="14.25" thickBot="1" x14ac:dyDescent="0.2">
      <c r="B55" s="30">
        <v>9</v>
      </c>
      <c r="C55" s="26">
        <f>C14</f>
        <v>1E+18</v>
      </c>
      <c r="D55" s="26">
        <f>D14</f>
        <v>0</v>
      </c>
      <c r="E55" s="26">
        <f>E14</f>
        <v>1</v>
      </c>
      <c r="F55" s="1">
        <f>E53</f>
        <v>1</v>
      </c>
      <c r="G55" s="1">
        <f>G53+D53</f>
        <v>0.36179999999999995</v>
      </c>
      <c r="I55" s="46"/>
      <c r="J55" s="47"/>
      <c r="K55" s="46"/>
      <c r="L55" s="48"/>
      <c r="M55" s="7">
        <f>1-D55/E55*(E55-F55)/C55</f>
        <v>1</v>
      </c>
      <c r="N55" s="9">
        <f>D55/E55</f>
        <v>0</v>
      </c>
      <c r="O55" s="8">
        <f>1</f>
        <v>1</v>
      </c>
      <c r="P55" s="9">
        <f>-D55/E55</f>
        <v>0</v>
      </c>
      <c r="Q55" s="15">
        <f>M53*Q53+N53*Q54</f>
        <v>0.8180100487862404</v>
      </c>
      <c r="R55" s="17"/>
      <c r="S55" s="18">
        <f>O55*S57+P55*S58</f>
        <v>-1</v>
      </c>
      <c r="T55" s="17"/>
      <c r="U55" s="18">
        <f>M53*U53+N53*U54</f>
        <v>0.8998083084059032</v>
      </c>
      <c r="V55" s="17"/>
      <c r="W55" s="18">
        <f>M53*W53+N53*W54</f>
        <v>-0.10478076130711787</v>
      </c>
      <c r="X55" s="17"/>
    </row>
    <row r="56" spans="2:24" ht="14.25" thickBot="1" x14ac:dyDescent="0.2">
      <c r="I56" s="46"/>
      <c r="J56" s="47"/>
      <c r="K56" s="46"/>
      <c r="L56" s="48"/>
      <c r="M56" s="12">
        <f>-(E55-F55)/C55</f>
        <v>0</v>
      </c>
      <c r="N56" s="14">
        <f>1</f>
        <v>1</v>
      </c>
      <c r="O56" s="13">
        <f>(E55-F55)/C55</f>
        <v>0</v>
      </c>
      <c r="P56" s="14">
        <f>1-D55/E55*(E55-F55)/C55</f>
        <v>1</v>
      </c>
      <c r="Q56" s="15">
        <f>M54*Q53+N54*Q54</f>
        <v>-0.99961969515027327</v>
      </c>
      <c r="R56" s="17"/>
      <c r="S56" s="16">
        <f>O56*S57+P56*S58</f>
        <v>0</v>
      </c>
      <c r="T56" s="17"/>
      <c r="U56" s="16">
        <f>M54*U53+N54*U54</f>
        <v>-0.55032482584845466</v>
      </c>
      <c r="V56" s="17"/>
      <c r="W56" s="16">
        <f>M54*W53+N54*W54</f>
        <v>-1.0472636638028288</v>
      </c>
      <c r="X56" s="17"/>
    </row>
    <row r="57" spans="2:24" ht="14.25" thickBot="1" x14ac:dyDescent="0.2">
      <c r="B57" s="30">
        <v>10</v>
      </c>
      <c r="C57" s="26">
        <f>C15</f>
        <v>1E+18</v>
      </c>
      <c r="D57" s="26">
        <f>D15</f>
        <v>0</v>
      </c>
      <c r="E57" s="26">
        <f>E15</f>
        <v>1</v>
      </c>
      <c r="F57" s="1">
        <f>E55</f>
        <v>1</v>
      </c>
      <c r="G57" s="1">
        <f>G55+D55</f>
        <v>0.36179999999999995</v>
      </c>
      <c r="I57" s="46"/>
      <c r="J57" s="47"/>
      <c r="K57" s="46"/>
      <c r="L57" s="48"/>
      <c r="M57" s="10">
        <f>1-D57/E57*(E57-F57)/C57</f>
        <v>1</v>
      </c>
      <c r="N57" s="11">
        <f>D57/E57</f>
        <v>0</v>
      </c>
      <c r="O57" s="1">
        <f>1</f>
        <v>1</v>
      </c>
      <c r="P57" s="11">
        <f>-D57/E57</f>
        <v>0</v>
      </c>
      <c r="Q57" s="18">
        <f>M55*Q55+N55*Q56</f>
        <v>0.8180100487862404</v>
      </c>
      <c r="R57" s="17"/>
      <c r="S57" s="15">
        <f>O57*S59+P57*S60</f>
        <v>-1</v>
      </c>
      <c r="T57" s="17"/>
      <c r="U57" s="18">
        <f>M55*U55+N55*U56</f>
        <v>0.8998083084059032</v>
      </c>
      <c r="V57" s="17"/>
      <c r="W57" s="18">
        <f>M55*W55+N55*W56</f>
        <v>-0.10478076130711787</v>
      </c>
      <c r="X57" s="17"/>
    </row>
    <row r="58" spans="2:24" ht="14.25" thickBot="1" x14ac:dyDescent="0.2">
      <c r="I58" s="46"/>
      <c r="J58" s="47"/>
      <c r="K58" s="46"/>
      <c r="L58" s="48"/>
      <c r="M58" s="10">
        <f>-(E57-F57)/C57</f>
        <v>0</v>
      </c>
      <c r="N58" s="11">
        <f>1</f>
        <v>1</v>
      </c>
      <c r="O58" s="1">
        <f>(E57-F57)/C57</f>
        <v>0</v>
      </c>
      <c r="P58" s="11">
        <f>1-D57/E57*(E57-F57)/C57</f>
        <v>1</v>
      </c>
      <c r="Q58" s="16">
        <f>M56*Q55+N56*Q56</f>
        <v>-0.99961969515027327</v>
      </c>
      <c r="R58" s="17"/>
      <c r="S58" s="15">
        <f>O58*S59+P58*S60</f>
        <v>0</v>
      </c>
      <c r="T58" s="17"/>
      <c r="U58" s="16">
        <f>M56*U55+N56*U56</f>
        <v>-0.55032482584845466</v>
      </c>
      <c r="V58" s="17"/>
      <c r="W58" s="16">
        <f>M56*W55+N56*W56</f>
        <v>-1.0472636638028288</v>
      </c>
      <c r="X58" s="17"/>
    </row>
    <row r="59" spans="2:24" ht="14.25" thickBot="1" x14ac:dyDescent="0.2">
      <c r="B59" s="30">
        <v>11</v>
      </c>
      <c r="C59" s="26">
        <f>C16</f>
        <v>1E+18</v>
      </c>
      <c r="D59" s="26">
        <f>D16</f>
        <v>0</v>
      </c>
      <c r="E59" s="26">
        <f>E16</f>
        <v>1</v>
      </c>
      <c r="F59" s="1">
        <f>E57</f>
        <v>1</v>
      </c>
      <c r="G59" s="1">
        <f>G57+D57</f>
        <v>0.36179999999999995</v>
      </c>
      <c r="I59" s="46"/>
      <c r="J59" s="47"/>
      <c r="K59" s="46"/>
      <c r="L59" s="48"/>
      <c r="M59" s="7">
        <f>1-D59/E59*(E59-F59)/C59</f>
        <v>1</v>
      </c>
      <c r="N59" s="9">
        <f>D59/E59</f>
        <v>0</v>
      </c>
      <c r="O59" s="8">
        <f>1</f>
        <v>1</v>
      </c>
      <c r="P59" s="9">
        <f>-D59/E59</f>
        <v>0</v>
      </c>
      <c r="Q59" s="15">
        <f>M57*Q57+N57*Q58</f>
        <v>0.8180100487862404</v>
      </c>
      <c r="R59" s="17"/>
      <c r="S59" s="18">
        <f>O59*S61+P59*S62</f>
        <v>-1</v>
      </c>
      <c r="T59" s="17"/>
      <c r="U59" s="18">
        <f>M57*U57+N57*U58</f>
        <v>0.8998083084059032</v>
      </c>
      <c r="V59" s="17"/>
      <c r="W59" s="18">
        <f>M57*W57+N57*W58</f>
        <v>-0.10478076130711787</v>
      </c>
      <c r="X59" s="17"/>
    </row>
    <row r="60" spans="2:24" ht="14.25" thickBot="1" x14ac:dyDescent="0.2">
      <c r="I60" s="46"/>
      <c r="J60" s="47"/>
      <c r="K60" s="46"/>
      <c r="L60" s="48"/>
      <c r="M60" s="12">
        <f>-(E59-F59)/C59</f>
        <v>0</v>
      </c>
      <c r="N60" s="14">
        <f>1</f>
        <v>1</v>
      </c>
      <c r="O60" s="13">
        <f>(E59-F59)/C59</f>
        <v>0</v>
      </c>
      <c r="P60" s="14">
        <f>1-D59/E59*(E59-F59)/C59</f>
        <v>1</v>
      </c>
      <c r="Q60" s="15">
        <f>M58*Q57+N58*Q58</f>
        <v>-0.99961969515027327</v>
      </c>
      <c r="R60" s="17"/>
      <c r="S60" s="16">
        <f>O60*S61+P60*S62</f>
        <v>0</v>
      </c>
      <c r="T60" s="17"/>
      <c r="U60" s="16">
        <f>M58*U57+N58*U58</f>
        <v>-0.55032482584845466</v>
      </c>
      <c r="V60" s="17"/>
      <c r="W60" s="16">
        <f>M58*W57+N58*W58</f>
        <v>-1.0472636638028288</v>
      </c>
      <c r="X60" s="17"/>
    </row>
    <row r="61" spans="2:24" ht="14.25" thickBot="1" x14ac:dyDescent="0.2">
      <c r="B61" s="30">
        <v>12</v>
      </c>
      <c r="C61" s="26">
        <f>C17</f>
        <v>1E+18</v>
      </c>
      <c r="D61" s="26">
        <f>D17</f>
        <v>0</v>
      </c>
      <c r="E61" s="26">
        <f>E17</f>
        <v>1</v>
      </c>
      <c r="F61" s="1">
        <f>E59</f>
        <v>1</v>
      </c>
      <c r="G61" s="1">
        <f>G59+D59</f>
        <v>0.36179999999999995</v>
      </c>
      <c r="I61" s="46"/>
      <c r="J61" s="47"/>
      <c r="K61" s="46"/>
      <c r="L61" s="48"/>
      <c r="M61" s="10">
        <f>1-D61/E61*(E61-F61)/C61</f>
        <v>1</v>
      </c>
      <c r="N61" s="11">
        <f>D61/E61</f>
        <v>0</v>
      </c>
      <c r="O61" s="1">
        <f>1</f>
        <v>1</v>
      </c>
      <c r="P61" s="11">
        <f>-D61/E61</f>
        <v>0</v>
      </c>
      <c r="Q61" s="18">
        <f>M59*Q59+N59*Q60</f>
        <v>0.8180100487862404</v>
      </c>
      <c r="R61" s="17"/>
      <c r="S61" s="15">
        <f>O61*S63+P61*S64</f>
        <v>-1</v>
      </c>
      <c r="T61" s="17"/>
      <c r="U61" s="18">
        <f>M59*U59+N59*U60</f>
        <v>0.8998083084059032</v>
      </c>
      <c r="V61" s="17"/>
      <c r="W61" s="18">
        <f>M59*W59+N59*W60</f>
        <v>-0.10478076130711787</v>
      </c>
      <c r="X61" s="17"/>
    </row>
    <row r="62" spans="2:24" ht="14.25" thickBot="1" x14ac:dyDescent="0.2">
      <c r="I62" s="46"/>
      <c r="J62" s="47"/>
      <c r="K62" s="46"/>
      <c r="L62" s="48"/>
      <c r="M62" s="10">
        <f>-(E61-F61)/C61</f>
        <v>0</v>
      </c>
      <c r="N62" s="11">
        <f>1</f>
        <v>1</v>
      </c>
      <c r="O62" s="1">
        <f>(E61-F61)/C61</f>
        <v>0</v>
      </c>
      <c r="P62" s="11">
        <f>1-D61/E61*(E61-F61)/C61</f>
        <v>1</v>
      </c>
      <c r="Q62" s="16">
        <f>M60*Q59+N60*Q60</f>
        <v>-0.99961969515027327</v>
      </c>
      <c r="R62" s="17"/>
      <c r="S62" s="15">
        <f>O62*S63+P62*S64</f>
        <v>0</v>
      </c>
      <c r="T62" s="17"/>
      <c r="U62" s="16">
        <f>M60*U59+N60*U60</f>
        <v>-0.55032482584845466</v>
      </c>
      <c r="V62" s="17"/>
      <c r="W62" s="16">
        <f>M60*W59+N60*W60</f>
        <v>-1.0472636638028288</v>
      </c>
      <c r="X62" s="17"/>
    </row>
    <row r="63" spans="2:24" ht="14.25" thickBot="1" x14ac:dyDescent="0.2">
      <c r="B63" s="30">
        <v>13</v>
      </c>
      <c r="C63" s="26">
        <f>C18</f>
        <v>1E+18</v>
      </c>
      <c r="D63" s="26">
        <f>D18</f>
        <v>0</v>
      </c>
      <c r="E63" s="26">
        <f>E18</f>
        <v>1</v>
      </c>
      <c r="F63" s="1">
        <f>E61</f>
        <v>1</v>
      </c>
      <c r="G63" s="1">
        <f>G61+D61</f>
        <v>0.36179999999999995</v>
      </c>
      <c r="I63" s="46"/>
      <c r="J63" s="47"/>
      <c r="K63" s="46"/>
      <c r="L63" s="48"/>
      <c r="M63" s="7">
        <f>1-D63/E63*(E63-F63)/C63</f>
        <v>1</v>
      </c>
      <c r="N63" s="9">
        <f>D63/E63</f>
        <v>0</v>
      </c>
      <c r="O63" s="8">
        <f>1</f>
        <v>1</v>
      </c>
      <c r="P63" s="9">
        <f>-D63/E63</f>
        <v>0</v>
      </c>
      <c r="Q63" s="15">
        <f>M61*Q61+N61*Q62</f>
        <v>0.8180100487862404</v>
      </c>
      <c r="R63" s="17"/>
      <c r="S63" s="18">
        <f>O63*S65+P63*S66</f>
        <v>-1</v>
      </c>
      <c r="T63" s="17"/>
      <c r="U63" s="18">
        <f>M61*U61+N61*U62</f>
        <v>0.8998083084059032</v>
      </c>
      <c r="V63" s="17"/>
      <c r="W63" s="18">
        <f>M61*W61+N61*W62</f>
        <v>-0.10478076130711787</v>
      </c>
      <c r="X63" s="17"/>
    </row>
    <row r="64" spans="2:24" ht="14.25" thickBot="1" x14ac:dyDescent="0.2">
      <c r="I64" s="46"/>
      <c r="J64" s="47"/>
      <c r="K64" s="46"/>
      <c r="L64" s="48"/>
      <c r="M64" s="12">
        <f>-(E63-F63)/C63</f>
        <v>0</v>
      </c>
      <c r="N64" s="14">
        <f>1</f>
        <v>1</v>
      </c>
      <c r="O64" s="13">
        <f>(E63-F63)/C63</f>
        <v>0</v>
      </c>
      <c r="P64" s="14">
        <f>1-D63/E63*(E63-F63)/C63</f>
        <v>1</v>
      </c>
      <c r="Q64" s="15">
        <f>M62*Q61+N62*Q62</f>
        <v>-0.99961969515027327</v>
      </c>
      <c r="R64" s="17"/>
      <c r="S64" s="16">
        <f>O64*S65+P64*S66</f>
        <v>0</v>
      </c>
      <c r="T64" s="17"/>
      <c r="U64" s="16">
        <f>M62*U61+N62*U62</f>
        <v>-0.55032482584845466</v>
      </c>
      <c r="V64" s="17"/>
      <c r="W64" s="16">
        <f>M62*W61+N62*W62</f>
        <v>-1.0472636638028288</v>
      </c>
      <c r="X64" s="17"/>
    </row>
    <row r="65" spans="1:29" ht="14.25" thickBot="1" x14ac:dyDescent="0.2">
      <c r="B65" s="30">
        <v>14</v>
      </c>
      <c r="C65" s="26">
        <f>C19</f>
        <v>1E+18</v>
      </c>
      <c r="D65" s="26">
        <f>D19</f>
        <v>0</v>
      </c>
      <c r="E65" s="26">
        <f>E19</f>
        <v>1</v>
      </c>
      <c r="F65" s="1">
        <f>E63</f>
        <v>1</v>
      </c>
      <c r="G65" s="1">
        <f>G63+D63</f>
        <v>0.36179999999999995</v>
      </c>
      <c r="I65" s="46"/>
      <c r="J65" s="47"/>
      <c r="K65" s="46"/>
      <c r="L65" s="48"/>
      <c r="M65" s="10">
        <f>1-D65/E65*(E65-F65)/C65</f>
        <v>1</v>
      </c>
      <c r="N65" s="11">
        <f>D65/E65</f>
        <v>0</v>
      </c>
      <c r="O65" s="1">
        <f>1</f>
        <v>1</v>
      </c>
      <c r="P65" s="11">
        <f>-D65/E65</f>
        <v>0</v>
      </c>
      <c r="Q65" s="18">
        <f>M63*Q63+N63*Q64</f>
        <v>0.8180100487862404</v>
      </c>
      <c r="R65" s="17"/>
      <c r="S65" s="15">
        <f>O65*S67+P65*S68</f>
        <v>-1</v>
      </c>
      <c r="T65" s="17"/>
      <c r="U65" s="18">
        <f>M63*U63+N63*U64</f>
        <v>0.8998083084059032</v>
      </c>
      <c r="V65" s="17"/>
      <c r="W65" s="18">
        <f>M63*W63+N63*W64</f>
        <v>-0.10478076130711787</v>
      </c>
      <c r="X65" s="17"/>
    </row>
    <row r="66" spans="1:29" ht="14.25" thickBot="1" x14ac:dyDescent="0.2">
      <c r="I66" s="46"/>
      <c r="J66" s="47"/>
      <c r="K66" s="46"/>
      <c r="L66" s="48"/>
      <c r="M66" s="10">
        <f>-(E65-F65)/C65</f>
        <v>0</v>
      </c>
      <c r="N66" s="11">
        <f>1</f>
        <v>1</v>
      </c>
      <c r="O66" s="1">
        <f>(E65-F65)/C65</f>
        <v>0</v>
      </c>
      <c r="P66" s="11">
        <f>1-D65/E65*(E65-F65)/C65</f>
        <v>1</v>
      </c>
      <c r="Q66" s="16">
        <f>M64*Q63+N64*Q64</f>
        <v>-0.99961969515027327</v>
      </c>
      <c r="R66" s="17"/>
      <c r="S66" s="15">
        <f>O66*S67+P66*S68</f>
        <v>0</v>
      </c>
      <c r="T66" s="17"/>
      <c r="U66" s="16">
        <f>M64*U63+N64*U64</f>
        <v>-0.55032482584845466</v>
      </c>
      <c r="V66" s="17"/>
      <c r="W66" s="16">
        <f>M64*W63+N64*W64</f>
        <v>-1.0472636638028288</v>
      </c>
      <c r="X66" s="17"/>
    </row>
    <row r="67" spans="1:29" ht="14.25" thickBot="1" x14ac:dyDescent="0.2">
      <c r="B67" s="30">
        <v>15</v>
      </c>
      <c r="C67" s="26">
        <f>C20</f>
        <v>1E+18</v>
      </c>
      <c r="D67" s="26">
        <f>D20</f>
        <v>0</v>
      </c>
      <c r="E67" s="26">
        <f>E20</f>
        <v>1</v>
      </c>
      <c r="F67" s="1">
        <f>E65</f>
        <v>1</v>
      </c>
      <c r="G67" s="1">
        <f>G65+D65</f>
        <v>0.36179999999999995</v>
      </c>
      <c r="I67" s="46"/>
      <c r="J67" s="47"/>
      <c r="K67" s="46"/>
      <c r="L67" s="48"/>
      <c r="M67" s="7">
        <f>1-D67/E67*(E67-F67)/C67</f>
        <v>1</v>
      </c>
      <c r="N67" s="9">
        <f>D67/E67</f>
        <v>0</v>
      </c>
      <c r="O67" s="8">
        <f>1</f>
        <v>1</v>
      </c>
      <c r="P67" s="9">
        <f>-D67/E67</f>
        <v>0</v>
      </c>
      <c r="Q67" s="15">
        <f>M65*Q65+N65*Q66</f>
        <v>0.8180100487862404</v>
      </c>
      <c r="R67" s="17"/>
      <c r="S67" s="18">
        <f>O67*S69+P67*S70</f>
        <v>-1</v>
      </c>
      <c r="T67" s="17"/>
      <c r="U67" s="18">
        <f>M65*U65+N65*U66</f>
        <v>0.8998083084059032</v>
      </c>
      <c r="V67" s="17"/>
      <c r="W67" s="18">
        <f>M65*W65+N65*W66</f>
        <v>-0.10478076130711787</v>
      </c>
      <c r="X67" s="17"/>
    </row>
    <row r="68" spans="1:29" ht="14.25" thickBot="1" x14ac:dyDescent="0.2">
      <c r="I68" s="46"/>
      <c r="J68" s="47"/>
      <c r="K68" s="46"/>
      <c r="L68" s="48"/>
      <c r="M68" s="12">
        <f>-(E67-F67)/C67</f>
        <v>0</v>
      </c>
      <c r="N68" s="14">
        <f>1</f>
        <v>1</v>
      </c>
      <c r="O68" s="13">
        <f>(E67-F67)/C67</f>
        <v>0</v>
      </c>
      <c r="P68" s="14">
        <f>1-D67/E67*(E67-F67)/C67</f>
        <v>1</v>
      </c>
      <c r="Q68" s="15">
        <f>M66*Q65+N66*Q66</f>
        <v>-0.99961969515027327</v>
      </c>
      <c r="R68" s="17"/>
      <c r="S68" s="16">
        <f>O68*S69+P68*S70</f>
        <v>0</v>
      </c>
      <c r="T68" s="17"/>
      <c r="U68" s="16">
        <f>M66*U65+N66*U66</f>
        <v>-0.55032482584845466</v>
      </c>
      <c r="V68" s="17"/>
      <c r="W68" s="16">
        <f>M66*W65+N66*W66</f>
        <v>-1.0472636638028288</v>
      </c>
      <c r="X68" s="17"/>
    </row>
    <row r="69" spans="1:29" ht="14.25" thickBot="1" x14ac:dyDescent="0.2">
      <c r="B69" s="30">
        <v>16</v>
      </c>
      <c r="C69" s="26">
        <f>C21</f>
        <v>1E+18</v>
      </c>
      <c r="D69" s="26">
        <f>D21</f>
        <v>0</v>
      </c>
      <c r="E69" s="26">
        <f>E21</f>
        <v>1</v>
      </c>
      <c r="F69" s="1">
        <f>E67</f>
        <v>1</v>
      </c>
      <c r="G69" s="1">
        <f>G67+D67</f>
        <v>0.36179999999999995</v>
      </c>
      <c r="I69" s="46"/>
      <c r="J69" s="47"/>
      <c r="K69" s="46"/>
      <c r="L69" s="48"/>
      <c r="M69" s="10">
        <f>1-D69/E69*(E69-F69)/C69</f>
        <v>1</v>
      </c>
      <c r="N69" s="11">
        <f>D69/E69</f>
        <v>0</v>
      </c>
      <c r="O69" s="1">
        <f>1</f>
        <v>1</v>
      </c>
      <c r="P69" s="11">
        <f>-D69/E69</f>
        <v>0</v>
      </c>
      <c r="Q69" s="18">
        <f>M67*Q67+N67*Q68</f>
        <v>0.8180100487862404</v>
      </c>
      <c r="R69" s="17"/>
      <c r="S69" s="15">
        <f>O69*S71+P69*S72</f>
        <v>-1</v>
      </c>
      <c r="T69" s="17"/>
      <c r="U69" s="18">
        <f>M67*U67+N67*U68</f>
        <v>0.8998083084059032</v>
      </c>
      <c r="V69" s="17"/>
      <c r="W69" s="18">
        <f>M67*W67+N67*W68</f>
        <v>-0.10478076130711787</v>
      </c>
      <c r="X69" s="17"/>
    </row>
    <row r="70" spans="1:29" ht="14.25" thickBot="1" x14ac:dyDescent="0.2">
      <c r="I70" s="46"/>
      <c r="J70" s="47"/>
      <c r="K70" s="46"/>
      <c r="L70" s="48"/>
      <c r="M70" s="10">
        <f>-(E69-F69)/C69</f>
        <v>0</v>
      </c>
      <c r="N70" s="11">
        <f>1</f>
        <v>1</v>
      </c>
      <c r="O70" s="1">
        <f>(E69-F69)/C69</f>
        <v>0</v>
      </c>
      <c r="P70" s="11">
        <f>1-D69/E69*(E69-F69)/C69</f>
        <v>1</v>
      </c>
      <c r="Q70" s="16">
        <f>M68*Q67+N68*Q68</f>
        <v>-0.99961969515027327</v>
      </c>
      <c r="R70" s="17"/>
      <c r="S70" s="15">
        <f>O70*S71+P70*S72</f>
        <v>0</v>
      </c>
      <c r="T70" s="17"/>
      <c r="U70" s="16">
        <f>M68*U67+N68*U68</f>
        <v>-0.55032482584845466</v>
      </c>
      <c r="V70" s="17"/>
      <c r="W70" s="16">
        <f>M68*W67+N68*W68</f>
        <v>-1.0472636638028288</v>
      </c>
      <c r="X70" s="17"/>
    </row>
    <row r="71" spans="1:29" ht="14.25" thickBot="1" x14ac:dyDescent="0.2">
      <c r="B71" s="30">
        <v>17</v>
      </c>
      <c r="C71" s="26">
        <f>C22</f>
        <v>1E+18</v>
      </c>
      <c r="D71" s="26">
        <f>D22</f>
        <v>0</v>
      </c>
      <c r="E71" s="26">
        <f>E22</f>
        <v>1</v>
      </c>
      <c r="F71" s="1">
        <f>E69</f>
        <v>1</v>
      </c>
      <c r="G71" s="1">
        <f>G69+D69</f>
        <v>0.36179999999999995</v>
      </c>
      <c r="I71" s="46"/>
      <c r="J71" s="47"/>
      <c r="K71" s="46"/>
      <c r="L71" s="48"/>
      <c r="M71" s="7">
        <f>1-D71/E71*(E71-F71)/C71</f>
        <v>1</v>
      </c>
      <c r="N71" s="9">
        <f>D71/E71</f>
        <v>0</v>
      </c>
      <c r="O71" s="8">
        <f>1</f>
        <v>1</v>
      </c>
      <c r="P71" s="9">
        <f>-D71/E71</f>
        <v>0</v>
      </c>
      <c r="Q71" s="15">
        <f>M69*Q69+N69*Q70</f>
        <v>0.8180100487862404</v>
      </c>
      <c r="R71" s="17"/>
      <c r="S71" s="18">
        <f>O71*S73+P71*S74</f>
        <v>-1</v>
      </c>
      <c r="T71" s="17"/>
      <c r="U71" s="18">
        <f>M69*U69+N69*U70</f>
        <v>0.8998083084059032</v>
      </c>
      <c r="V71" s="17"/>
      <c r="W71" s="18">
        <f>M69*W69+N69*W70</f>
        <v>-0.10478076130711787</v>
      </c>
      <c r="X71" s="17"/>
    </row>
    <row r="72" spans="1:29" ht="14.25" thickBot="1" x14ac:dyDescent="0.2">
      <c r="I72" s="46"/>
      <c r="J72" s="47"/>
      <c r="K72" s="46"/>
      <c r="L72" s="48"/>
      <c r="M72" s="12">
        <f>-(E71-F71)/C71</f>
        <v>0</v>
      </c>
      <c r="N72" s="14">
        <f>1</f>
        <v>1</v>
      </c>
      <c r="O72" s="13">
        <f>(E71-F71)/C71</f>
        <v>0</v>
      </c>
      <c r="P72" s="14">
        <f>1-D71/E71*(E71-F71)/C71</f>
        <v>1</v>
      </c>
      <c r="Q72" s="15">
        <f>M70*Q69+N70*Q70</f>
        <v>-0.99961969515027327</v>
      </c>
      <c r="R72" s="17"/>
      <c r="S72" s="16">
        <f>O72*S73+P72*S74</f>
        <v>0</v>
      </c>
      <c r="T72" s="17"/>
      <c r="U72" s="16">
        <f>M70*U69+N70*U70</f>
        <v>-0.55032482584845466</v>
      </c>
      <c r="V72" s="17"/>
      <c r="W72" s="16">
        <f>M70*W69+N70*W70</f>
        <v>-1.0472636638028288</v>
      </c>
      <c r="X72" s="17"/>
    </row>
    <row r="73" spans="1:29" ht="14.25" thickBot="1" x14ac:dyDescent="0.2">
      <c r="B73" s="30">
        <v>18</v>
      </c>
      <c r="C73" s="26">
        <f>C23</f>
        <v>1E+18</v>
      </c>
      <c r="D73" s="26">
        <f>D23</f>
        <v>0</v>
      </c>
      <c r="E73" s="26">
        <f>E23</f>
        <v>1</v>
      </c>
      <c r="F73" s="1">
        <f>E71</f>
        <v>1</v>
      </c>
      <c r="G73" s="1">
        <f>G71+D71</f>
        <v>0.36179999999999995</v>
      </c>
      <c r="I73" s="46"/>
      <c r="J73" s="47"/>
      <c r="K73" s="46"/>
      <c r="L73" s="48"/>
      <c r="M73" s="10">
        <f>1-D73/E73*(E73-F73)/C73</f>
        <v>1</v>
      </c>
      <c r="N73" s="11">
        <f>D73/E73</f>
        <v>0</v>
      </c>
      <c r="O73" s="1">
        <f>1</f>
        <v>1</v>
      </c>
      <c r="P73" s="11">
        <f>-D73/E73</f>
        <v>0</v>
      </c>
      <c r="Q73" s="18">
        <f>M71*Q71+N71*Q72</f>
        <v>0.8180100487862404</v>
      </c>
      <c r="R73" s="17"/>
      <c r="S73" s="15">
        <f>O73*S75+P73*S76</f>
        <v>-1</v>
      </c>
      <c r="T73" s="17"/>
      <c r="U73" s="18">
        <f>M71*U71+N71*U72</f>
        <v>0.8998083084059032</v>
      </c>
      <c r="V73" s="17"/>
      <c r="W73" s="18">
        <f>M71*W71+N71*W72</f>
        <v>-0.10478076130711787</v>
      </c>
      <c r="X73" s="17"/>
    </row>
    <row r="74" spans="1:29" ht="14.25" thickBot="1" x14ac:dyDescent="0.2">
      <c r="I74" s="46"/>
      <c r="J74" s="47"/>
      <c r="K74" s="46"/>
      <c r="L74" s="48"/>
      <c r="M74" s="10">
        <f>-(E73-F73)/C73</f>
        <v>0</v>
      </c>
      <c r="N74" s="11">
        <f>1</f>
        <v>1</v>
      </c>
      <c r="O74" s="1">
        <f>(E73-F73)/C73</f>
        <v>0</v>
      </c>
      <c r="P74" s="11">
        <f>1-D73/E73*(E73-F73)/C73</f>
        <v>1</v>
      </c>
      <c r="Q74" s="16">
        <f>M72*Q71+N72*Q72</f>
        <v>-0.99961969515027327</v>
      </c>
      <c r="R74" s="17"/>
      <c r="S74" s="15">
        <f>O74*S75+P74*S76</f>
        <v>0</v>
      </c>
      <c r="T74" s="17"/>
      <c r="U74" s="16">
        <f>M72*U71+N72*U72</f>
        <v>-0.55032482584845466</v>
      </c>
      <c r="V74" s="17"/>
      <c r="W74" s="16">
        <f>M72*W71+N72*W72</f>
        <v>-1.0472636638028288</v>
      </c>
      <c r="X74" s="17"/>
    </row>
    <row r="75" spans="1:29" ht="14.25" thickBot="1" x14ac:dyDescent="0.2">
      <c r="B75" s="30">
        <v>19</v>
      </c>
      <c r="C75" s="26">
        <f>C24</f>
        <v>1E+18</v>
      </c>
      <c r="D75" s="26">
        <f>D24</f>
        <v>0</v>
      </c>
      <c r="E75" s="26">
        <f>E24</f>
        <v>1</v>
      </c>
      <c r="F75" s="1">
        <f>E73</f>
        <v>1</v>
      </c>
      <c r="G75" s="1">
        <f>G73+D73</f>
        <v>0.36179999999999995</v>
      </c>
      <c r="I75" s="46"/>
      <c r="J75" s="47"/>
      <c r="K75" s="46"/>
      <c r="L75" s="48"/>
      <c r="M75" s="7">
        <f>1-D75/E75*(E75-F75)/C75</f>
        <v>1</v>
      </c>
      <c r="N75" s="9">
        <f>D75/E75</f>
        <v>0</v>
      </c>
      <c r="O75" s="8">
        <f>1</f>
        <v>1</v>
      </c>
      <c r="P75" s="9">
        <f>-D75/E75</f>
        <v>0</v>
      </c>
      <c r="Q75" s="15">
        <f>M73*Q73+N73*Q74</f>
        <v>0.8180100487862404</v>
      </c>
      <c r="R75" s="17"/>
      <c r="S75" s="18">
        <f>O75*S77+P75*S78</f>
        <v>-1</v>
      </c>
      <c r="T75" s="17"/>
      <c r="U75" s="18">
        <f>M73*U73+N73*U74</f>
        <v>0.8998083084059032</v>
      </c>
      <c r="V75" s="17"/>
      <c r="W75" s="18">
        <f>M73*W73+N73*W74</f>
        <v>-0.10478076130711787</v>
      </c>
      <c r="X75" s="17"/>
    </row>
    <row r="76" spans="1:29" ht="14.25" thickBot="1" x14ac:dyDescent="0.2">
      <c r="I76" s="49"/>
      <c r="J76" s="50"/>
      <c r="K76" s="49"/>
      <c r="L76" s="19"/>
      <c r="M76" s="12">
        <f>-(E75-F75)/C75</f>
        <v>0</v>
      </c>
      <c r="N76" s="14">
        <f>1</f>
        <v>1</v>
      </c>
      <c r="O76" s="13">
        <f>(E75-F75)/C75</f>
        <v>0</v>
      </c>
      <c r="P76" s="14">
        <f>1-D75/E75*(E75-F75)/C75</f>
        <v>1</v>
      </c>
      <c r="Q76" s="15">
        <f>M74*Q73+N74*Q74</f>
        <v>-0.99961969515027327</v>
      </c>
      <c r="R76" s="3"/>
      <c r="S76" s="16">
        <f>O76*S77+P76*S78</f>
        <v>0</v>
      </c>
      <c r="T76" s="3"/>
      <c r="U76" s="16">
        <f>M74*U73+N74*U74</f>
        <v>-0.55032482584845466</v>
      </c>
      <c r="V76" s="3"/>
      <c r="W76" s="16">
        <f>M74*W73+N74*W74</f>
        <v>-1.0472636638028288</v>
      </c>
      <c r="X76" s="3"/>
    </row>
    <row r="77" spans="1:29" ht="14.25" thickBot="1" x14ac:dyDescent="0.2">
      <c r="B77" s="30">
        <v>20</v>
      </c>
      <c r="C77" s="26">
        <f>C25</f>
        <v>1E+18</v>
      </c>
      <c r="D77" s="10"/>
      <c r="E77" s="5">
        <f>E25</f>
        <v>1</v>
      </c>
      <c r="F77" s="1">
        <f>E75</f>
        <v>1</v>
      </c>
      <c r="G77" s="1">
        <f>G75+D75</f>
        <v>0.36179999999999995</v>
      </c>
      <c r="I77" s="10">
        <f>1</f>
        <v>1</v>
      </c>
      <c r="J77" s="11">
        <f>0</f>
        <v>0</v>
      </c>
      <c r="K77" s="1">
        <f>1</f>
        <v>1</v>
      </c>
      <c r="L77" s="1">
        <f>0</f>
        <v>0</v>
      </c>
      <c r="M77" s="44"/>
      <c r="N77" s="45"/>
      <c r="O77" s="45"/>
      <c r="P77" s="6"/>
      <c r="Q77" s="18">
        <f>M75*Q75+N75*Q76</f>
        <v>0.8180100487862404</v>
      </c>
      <c r="R77" s="24">
        <f>I77*Q77+J77*Q78</f>
        <v>0.8180100487862404</v>
      </c>
      <c r="S77" s="15">
        <f>K77*T77+L77*T78</f>
        <v>-1</v>
      </c>
      <c r="T77" s="24">
        <v>-1</v>
      </c>
      <c r="U77" s="18">
        <f>M75*U75+N75*U76</f>
        <v>0.8998083084059032</v>
      </c>
      <c r="V77" s="21">
        <f>I77*U77+J77*U78</f>
        <v>0.8998083084059032</v>
      </c>
      <c r="W77" s="18">
        <f>M75*W75+N75*W76</f>
        <v>-0.10478076130711787</v>
      </c>
      <c r="X77" s="21">
        <f>I77*W77+J77*W78</f>
        <v>-0.10478076130711787</v>
      </c>
    </row>
    <row r="78" spans="1:29" ht="14.25" thickBot="1" x14ac:dyDescent="0.2">
      <c r="I78" s="12">
        <f>-(E77-F77)/C77</f>
        <v>0</v>
      </c>
      <c r="J78" s="14">
        <f>1</f>
        <v>1</v>
      </c>
      <c r="K78" s="13">
        <f>(E77-F77)/C77</f>
        <v>0</v>
      </c>
      <c r="L78" s="13">
        <f>1</f>
        <v>1</v>
      </c>
      <c r="M78" s="49"/>
      <c r="N78" s="50"/>
      <c r="O78" s="50"/>
      <c r="P78" s="19"/>
      <c r="Q78" s="16">
        <f>M76*Q75+N76*Q76</f>
        <v>-0.99961969515027327</v>
      </c>
      <c r="R78" s="25">
        <f>I78*Q77+J78*Q78</f>
        <v>-0.99961969515027327</v>
      </c>
      <c r="S78" s="16">
        <f>K78*T77+L78*T78</f>
        <v>0</v>
      </c>
      <c r="T78" s="25">
        <v>0</v>
      </c>
      <c r="U78" s="16">
        <f>M76*U75+N76*U76</f>
        <v>-0.55032482584845466</v>
      </c>
      <c r="V78" s="23">
        <f>I78*U77+J78*U78</f>
        <v>-0.55032482584845466</v>
      </c>
      <c r="W78" s="16">
        <f>M76*W75+N76*W76</f>
        <v>-1.0472636638028288</v>
      </c>
      <c r="X78" s="23">
        <f>I78*W77+J78*W78</f>
        <v>-1.0472636638028288</v>
      </c>
    </row>
    <row r="80" spans="1:29" s="28" customFormat="1" ht="17.25" x14ac:dyDescent="0.2">
      <c r="A80" s="27"/>
      <c r="B80" s="29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S80" s="27"/>
      <c r="U80" s="27"/>
      <c r="W80" s="27"/>
      <c r="Y80" s="27"/>
      <c r="Z80" s="27"/>
      <c r="AA80" s="27"/>
      <c r="AB80" s="27"/>
      <c r="AC80" s="2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1</vt:i4>
      </vt:variant>
    </vt:vector>
  </HeadingPairs>
  <TitlesOfParts>
    <vt:vector size="2" baseType="lpstr">
      <vt:lpstr>Calculation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1997-01-08T22:48:59Z</dcterms:created>
  <dcterms:modified xsi:type="dcterms:W3CDTF">2026-08-29T14:47:01Z</dcterms:modified>
</cp:coreProperties>
</file>