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872fd9bc5f7b623c/ドキュメント/■要保存/web素材/_作成中/近軸光線追跡_３次収差係数_計算フォーマット/"/>
    </mc:Choice>
  </mc:AlternateContent>
  <xr:revisionPtr revIDLastSave="451" documentId="11_AD4D066CA252ABDACC1048B46992D3DE73EEDF52" xr6:coauthVersionLast="47" xr6:coauthVersionMax="47" xr10:uidLastSave="{7B918A96-0210-471B-8C25-7F000AAE7C04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I4" i="1"/>
  <c r="H4" i="1"/>
  <c r="J4" i="1" l="1"/>
  <c r="I5" i="1" s="1"/>
  <c r="H5" i="1" l="1"/>
  <c r="J5" i="1" s="1"/>
  <c r="I6" i="1" s="1"/>
  <c r="H6" i="1" l="1"/>
  <c r="J6" i="1" s="1"/>
  <c r="I7" i="1" s="1"/>
  <c r="H7" i="1" l="1"/>
  <c r="J7" i="1" s="1"/>
  <c r="I8" i="1" s="1"/>
  <c r="H8" i="1" l="1"/>
  <c r="J8" i="1" s="1"/>
  <c r="I9" i="1" s="1"/>
  <c r="H9" i="1" l="1"/>
  <c r="J9" i="1" s="1"/>
  <c r="I10" i="1" s="1"/>
  <c r="H10" i="1" l="1"/>
  <c r="J10" i="1" s="1"/>
  <c r="I11" i="1" s="1"/>
  <c r="H11" i="1" l="1"/>
  <c r="J11" i="1" s="1"/>
  <c r="I12" i="1" s="1"/>
  <c r="H12" i="1" l="1"/>
  <c r="J12" i="1" l="1"/>
  <c r="I13" i="1" s="1"/>
  <c r="H13" i="1" l="1"/>
  <c r="J13" i="1" l="1"/>
  <c r="I14" i="1" s="1"/>
  <c r="H14" i="1" l="1"/>
  <c r="J14" i="1" l="1"/>
  <c r="I15" i="1" s="1"/>
  <c r="H15" i="1" l="1"/>
  <c r="J15" i="1" l="1"/>
  <c r="M3" i="1" s="1"/>
  <c r="L3" i="1" l="1"/>
  <c r="D15" i="1"/>
  <c r="H16" i="1" s="1"/>
  <c r="G16" i="1" l="1"/>
</calcChain>
</file>

<file path=xl/sharedStrings.xml><?xml version="1.0" encoding="utf-8"?>
<sst xmlns="http://schemas.openxmlformats.org/spreadsheetml/2006/main" count="17" uniqueCount="17">
  <si>
    <t>r</t>
    <phoneticPr fontId="1"/>
  </si>
  <si>
    <t>d</t>
    <phoneticPr fontId="1"/>
  </si>
  <si>
    <t>n'</t>
    <phoneticPr fontId="1"/>
  </si>
  <si>
    <t>j</t>
    <phoneticPr fontId="1"/>
  </si>
  <si>
    <t>α</t>
    <phoneticPr fontId="1"/>
  </si>
  <si>
    <t>ｈ</t>
    <phoneticPr fontId="1"/>
  </si>
  <si>
    <t>α'</t>
    <phoneticPr fontId="1"/>
  </si>
  <si>
    <t>L</t>
    <phoneticPr fontId="1"/>
  </si>
  <si>
    <t>f</t>
    <phoneticPr fontId="1"/>
  </si>
  <si>
    <t>β</t>
    <phoneticPr fontId="1"/>
  </si>
  <si>
    <t>k</t>
    <phoneticPr fontId="1"/>
  </si>
  <si>
    <t xml:space="preserve">  =&gt; Environmental condition input values</t>
    <phoneticPr fontId="1"/>
  </si>
  <si>
    <t xml:space="preserve">  =&gt; Lens configuration input values</t>
    <phoneticPr fontId="1"/>
  </si>
  <si>
    <t xml:space="preserve"> =&gt; calculation process</t>
    <phoneticPr fontId="1"/>
  </si>
  <si>
    <t xml:space="preserve"> =&gt; calculation output values</t>
    <phoneticPr fontId="1"/>
  </si>
  <si>
    <t>* The focal length f is calculated only if h0≠0 and α'0=0.</t>
    <phoneticPr fontId="1"/>
  </si>
  <si>
    <t>* The magnification β is calculated only if h0=0 and α'0≠0.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</si>
</sst>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1" fontId="0" fillId="3" borderId="5" xfId="0" applyNumberFormat="1" applyFill="1" applyBorder="1" applyAlignment="1">
      <alignment horizontal="center"/>
    </xf>
    <xf numFmtId="11" fontId="0" fillId="3" borderId="7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11" fontId="0" fillId="0" borderId="8" xfId="0" applyNumberFormat="1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left"/>
    </xf>
    <xf numFmtId="0" fontId="0" fillId="5" borderId="2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Sheet1!$G$3:$G$16</c:f>
              <c:numCache>
                <c:formatCode>General</c:formatCode>
                <c:ptCount val="14"/>
                <c:pt idx="0">
                  <c:v>0</c:v>
                </c:pt>
                <c:pt idx="1">
                  <c:v>10</c:v>
                </c:pt>
                <c:pt idx="2">
                  <c:v>13.8</c:v>
                </c:pt>
                <c:pt idx="3">
                  <c:v>14.4</c:v>
                </c:pt>
                <c:pt idx="4">
                  <c:v>15.5</c:v>
                </c:pt>
                <c:pt idx="5">
                  <c:v>16.899999999999999</c:v>
                </c:pt>
                <c:pt idx="6">
                  <c:v>19.299999999999997</c:v>
                </c:pt>
                <c:pt idx="7">
                  <c:v>19.899999999999999</c:v>
                </c:pt>
                <c:pt idx="8">
                  <c:v>23.9</c:v>
                </c:pt>
                <c:pt idx="9">
                  <c:v>26.799999999999997</c:v>
                </c:pt>
                <c:pt idx="10">
                  <c:v>26.799999999999997</c:v>
                </c:pt>
                <c:pt idx="11">
                  <c:v>26.799999999999997</c:v>
                </c:pt>
                <c:pt idx="12">
                  <c:v>26.799999999999997</c:v>
                </c:pt>
                <c:pt idx="13">
                  <c:v>42.758604885091877</c:v>
                </c:pt>
              </c:numCache>
            </c:numRef>
          </c:xVal>
          <c:yVal>
            <c:numRef>
              <c:f>Sheet1!$H$3:$H$16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0.83089290841228824</c:v>
                </c:pt>
                <c:pt idx="3">
                  <c:v>0.79534512842212579</c:v>
                </c:pt>
                <c:pt idx="4">
                  <c:v>0.76048635165308764</c:v>
                </c:pt>
                <c:pt idx="5">
                  <c:v>0.74360403328132141</c:v>
                </c:pt>
                <c:pt idx="6">
                  <c:v>0.69576486004521099</c:v>
                </c:pt>
                <c:pt idx="7">
                  <c:v>0.66857856191946807</c:v>
                </c:pt>
                <c:pt idx="8">
                  <c:v>0.48733657441451517</c:v>
                </c:pt>
                <c:pt idx="9">
                  <c:v>0.4812200845735265</c:v>
                </c:pt>
                <c:pt idx="10">
                  <c:v>0.4812200845735265</c:v>
                </c:pt>
                <c:pt idx="11">
                  <c:v>0.4812200845735265</c:v>
                </c:pt>
                <c:pt idx="12">
                  <c:v>0.4812200845735265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FE-4B10-AF5E-31B51B845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25520"/>
        <c:axId val="48028400"/>
      </c:scatterChart>
      <c:valAx>
        <c:axId val="4802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28400"/>
        <c:crosses val="autoZero"/>
        <c:crossBetween val="midCat"/>
      </c:valAx>
      <c:valAx>
        <c:axId val="4802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25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308430</xdr:colOff>
      <xdr:row>19</xdr:row>
      <xdr:rowOff>138793</xdr:rowOff>
    </xdr:from>
    <xdr:to>
      <xdr:col>13</xdr:col>
      <xdr:colOff>9070</xdr:colOff>
      <xdr:row>34</xdr:row>
      <xdr:rowOff>9070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63A93B-787E-4D6C-A1ED-78C053C15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9"/>
  <sheetViews>
    <sheetView tabSelected="1" zoomScale="80" zoomScaleNormal="80" workbookViewId="0">
      <selection activeCell="U25" sqref="U25"/>
    </sheetView>
  </sheetViews>
  <sheetFormatPr defaultRowHeight="18.75"/>
  <cols>
    <col min="2" max="2" width="8.625" style="1"/>
    <col min="3" max="3" width="15.125" style="1" bestFit="1" customWidth="1"/>
    <col min="4" max="4" width="9.125" style="1" bestFit="1" customWidth="1"/>
    <col min="5" max="7" width="8.625" style="1"/>
    <col min="8" max="8" width="9.5" style="1" bestFit="1" customWidth="1"/>
    <col min="9" max="10" width="10" style="1" bestFit="1" customWidth="1"/>
    <col min="11" max="14" width="8.625" style="1"/>
  </cols>
  <sheetData>
    <row r="2" spans="2:13" ht="19.5" thickBot="1">
      <c r="B2" s="1" t="s">
        <v>3</v>
      </c>
      <c r="C2" s="1" t="s">
        <v>0</v>
      </c>
      <c r="D2" s="1" t="s">
        <v>1</v>
      </c>
      <c r="E2" s="1" t="s">
        <v>2</v>
      </c>
      <c r="G2" s="1" t="s">
        <v>7</v>
      </c>
      <c r="H2" s="1" t="s">
        <v>5</v>
      </c>
      <c r="I2" s="1" t="s">
        <v>4</v>
      </c>
      <c r="J2" s="1" t="s">
        <v>6</v>
      </c>
      <c r="L2" s="1" t="s">
        <v>8</v>
      </c>
      <c r="M2" s="1" t="s">
        <v>9</v>
      </c>
    </row>
    <row r="3" spans="2:13" ht="20.25" thickTop="1" thickBot="1">
      <c r="B3" s="1">
        <v>0</v>
      </c>
      <c r="C3" s="15"/>
      <c r="D3" s="11">
        <v>10</v>
      </c>
      <c r="E3" s="12">
        <v>1</v>
      </c>
      <c r="G3" s="1">
        <v>0</v>
      </c>
      <c r="H3" s="13">
        <v>1</v>
      </c>
      <c r="J3" s="13">
        <v>0</v>
      </c>
      <c r="L3" s="16">
        <f>IF(H3=0,"-",IF(J3=0,-H3*E15/J15,"-"))</f>
        <v>33.162798886989378</v>
      </c>
      <c r="M3" s="16" t="str">
        <f>IF(J3=0,"-",IF(H3=0,J3/J15,"-"))</f>
        <v>-</v>
      </c>
    </row>
    <row r="4" spans="2:13" ht="19.5" thickTop="1">
      <c r="B4" s="1">
        <v>1</v>
      </c>
      <c r="C4" s="3">
        <v>8.6</v>
      </c>
      <c r="D4" s="7">
        <v>3.8</v>
      </c>
      <c r="E4" s="8">
        <v>1.62</v>
      </c>
      <c r="G4" s="2">
        <f>G3+D3</f>
        <v>10</v>
      </c>
      <c r="H4" s="2">
        <f t="shared" ref="H4:H16" si="0">H3+D3/E3*J3</f>
        <v>1</v>
      </c>
      <c r="I4" s="2">
        <f>J3</f>
        <v>0</v>
      </c>
      <c r="J4" s="2">
        <f t="shared" ref="J4:J15" si="1">-H4/C4*(E4-E3)+I4</f>
        <v>-7.2093023255813959E-2</v>
      </c>
    </row>
    <row r="5" spans="2:13">
      <c r="B5" s="1">
        <v>2</v>
      </c>
      <c r="C5" s="4">
        <v>40.1</v>
      </c>
      <c r="D5" s="9">
        <v>0.6</v>
      </c>
      <c r="E5" s="10">
        <v>1</v>
      </c>
      <c r="G5" s="2">
        <f>G4+D4</f>
        <v>13.8</v>
      </c>
      <c r="H5" s="2">
        <f t="shared" si="0"/>
        <v>0.83089290841228824</v>
      </c>
      <c r="I5" s="2">
        <f>J4</f>
        <v>-7.2093023255813959E-2</v>
      </c>
      <c r="J5" s="2">
        <f t="shared" si="1"/>
        <v>-5.9246299983604013E-2</v>
      </c>
      <c r="L5" s="17" t="s">
        <v>15</v>
      </c>
    </row>
    <row r="6" spans="2:13">
      <c r="B6" s="1">
        <v>3</v>
      </c>
      <c r="C6" s="4">
        <v>-66</v>
      </c>
      <c r="D6" s="9">
        <v>1.1000000000000001</v>
      </c>
      <c r="E6" s="10">
        <v>1.63</v>
      </c>
      <c r="G6" s="2">
        <f t="shared" ref="G6:G13" si="2">G5+D5</f>
        <v>14.4</v>
      </c>
      <c r="H6" s="2">
        <f t="shared" si="0"/>
        <v>0.79534512842212579</v>
      </c>
      <c r="I6" s="2">
        <f t="shared" ref="I6:I14" si="3">J5</f>
        <v>-5.9246299983604013E-2</v>
      </c>
      <c r="J6" s="2">
        <f t="shared" si="1"/>
        <v>-5.1654369212301904E-2</v>
      </c>
      <c r="L6" s="17" t="s">
        <v>16</v>
      </c>
    </row>
    <row r="7" spans="2:13">
      <c r="B7" s="1">
        <v>4</v>
      </c>
      <c r="C7" s="4">
        <v>12.1</v>
      </c>
      <c r="D7" s="9">
        <v>1.4</v>
      </c>
      <c r="E7" s="10">
        <v>1</v>
      </c>
      <c r="G7" s="2">
        <f t="shared" si="2"/>
        <v>15.5</v>
      </c>
      <c r="H7" s="2">
        <f t="shared" si="0"/>
        <v>0.76048635165308764</v>
      </c>
      <c r="I7" s="2">
        <f t="shared" si="3"/>
        <v>-5.1654369212301904E-2</v>
      </c>
      <c r="J7" s="2">
        <f t="shared" si="1"/>
        <v>-1.2058798836975859E-2</v>
      </c>
    </row>
    <row r="8" spans="2:13">
      <c r="B8" s="1">
        <v>5</v>
      </c>
      <c r="C8" s="4">
        <v>21.2</v>
      </c>
      <c r="D8" s="9">
        <v>2.4</v>
      </c>
      <c r="E8" s="10">
        <v>1.52</v>
      </c>
      <c r="G8" s="2">
        <f t="shared" si="2"/>
        <v>16.899999999999999</v>
      </c>
      <c r="H8" s="2">
        <f t="shared" si="0"/>
        <v>0.74360403328132141</v>
      </c>
      <c r="I8" s="2">
        <f t="shared" si="3"/>
        <v>-1.2058798836975859E-2</v>
      </c>
      <c r="J8" s="2">
        <f t="shared" si="1"/>
        <v>-3.0298143049536572E-2</v>
      </c>
    </row>
    <row r="9" spans="2:13">
      <c r="B9" s="1">
        <v>6</v>
      </c>
      <c r="C9" s="4">
        <v>-24.1</v>
      </c>
      <c r="D9" s="9">
        <v>0.6</v>
      </c>
      <c r="E9" s="10">
        <v>1</v>
      </c>
      <c r="G9" s="2">
        <f t="shared" si="2"/>
        <v>19.299999999999997</v>
      </c>
      <c r="H9" s="2">
        <f t="shared" si="0"/>
        <v>0.69576486004521099</v>
      </c>
      <c r="I9" s="2">
        <f t="shared" si="3"/>
        <v>-3.0298143049536572E-2</v>
      </c>
      <c r="J9" s="2">
        <f t="shared" si="1"/>
        <v>-4.531049687623822E-2</v>
      </c>
    </row>
    <row r="10" spans="2:13">
      <c r="B10" s="1">
        <v>7</v>
      </c>
      <c r="C10" s="5">
        <v>1E+18</v>
      </c>
      <c r="D10" s="9">
        <v>4</v>
      </c>
      <c r="E10" s="10">
        <v>1</v>
      </c>
      <c r="G10" s="2">
        <f t="shared" si="2"/>
        <v>19.899999999999999</v>
      </c>
      <c r="H10" s="2">
        <f t="shared" si="0"/>
        <v>0.66857856191946807</v>
      </c>
      <c r="I10" s="2">
        <f t="shared" si="3"/>
        <v>-4.531049687623822E-2</v>
      </c>
      <c r="J10" s="2">
        <f t="shared" si="1"/>
        <v>-4.531049687623822E-2</v>
      </c>
    </row>
    <row r="11" spans="2:13">
      <c r="B11" s="1">
        <v>8</v>
      </c>
      <c r="C11" s="4">
        <v>-5.9</v>
      </c>
      <c r="D11" s="9">
        <v>2.9</v>
      </c>
      <c r="E11" s="10">
        <v>1.51</v>
      </c>
      <c r="G11" s="2">
        <f t="shared" si="2"/>
        <v>23.9</v>
      </c>
      <c r="H11" s="2">
        <f t="shared" si="0"/>
        <v>0.48733657441451517</v>
      </c>
      <c r="I11" s="2">
        <f t="shared" si="3"/>
        <v>-4.531049687623822E-2</v>
      </c>
      <c r="J11" s="2">
        <f t="shared" si="1"/>
        <v>-3.184792986169957E-3</v>
      </c>
    </row>
    <row r="12" spans="2:13">
      <c r="B12" s="1">
        <v>9</v>
      </c>
      <c r="C12" s="4">
        <v>-9.1</v>
      </c>
      <c r="D12" s="9">
        <v>0</v>
      </c>
      <c r="E12" s="10">
        <v>1</v>
      </c>
      <c r="G12" s="2">
        <f t="shared" si="2"/>
        <v>26.799999999999997</v>
      </c>
      <c r="H12" s="2">
        <f t="shared" si="0"/>
        <v>0.4812200845735265</v>
      </c>
      <c r="I12" s="2">
        <f t="shared" si="3"/>
        <v>-3.184792986169957E-3</v>
      </c>
      <c r="J12" s="2">
        <f t="shared" si="1"/>
        <v>-3.0154270253477486E-2</v>
      </c>
    </row>
    <row r="13" spans="2:13">
      <c r="B13" s="1">
        <v>10</v>
      </c>
      <c r="C13" s="5">
        <v>1E+18</v>
      </c>
      <c r="D13" s="9">
        <v>0</v>
      </c>
      <c r="E13" s="10">
        <v>1</v>
      </c>
      <c r="G13" s="2">
        <f t="shared" si="2"/>
        <v>26.799999999999997</v>
      </c>
      <c r="H13" s="2">
        <f t="shared" si="0"/>
        <v>0.4812200845735265</v>
      </c>
      <c r="I13" s="2">
        <f t="shared" si="3"/>
        <v>-3.0154270253477486E-2</v>
      </c>
      <c r="J13" s="2">
        <f t="shared" si="1"/>
        <v>-3.0154270253477486E-2</v>
      </c>
    </row>
    <row r="14" spans="2:13" ht="19.5" thickBot="1">
      <c r="B14" s="1">
        <v>11</v>
      </c>
      <c r="C14" s="5">
        <v>1E+18</v>
      </c>
      <c r="D14" s="9">
        <v>0</v>
      </c>
      <c r="E14" s="10">
        <v>1</v>
      </c>
      <c r="G14" s="2">
        <f>G13+D13</f>
        <v>26.799999999999997</v>
      </c>
      <c r="H14" s="2">
        <f t="shared" si="0"/>
        <v>0.4812200845735265</v>
      </c>
      <c r="I14" s="2">
        <f t="shared" si="3"/>
        <v>-3.0154270253477486E-2</v>
      </c>
      <c r="J14" s="2">
        <f t="shared" si="1"/>
        <v>-3.0154270253477486E-2</v>
      </c>
    </row>
    <row r="15" spans="2:13" ht="20.25" thickTop="1" thickBot="1">
      <c r="B15" s="1" t="s">
        <v>10</v>
      </c>
      <c r="C15" s="6">
        <v>1E+18</v>
      </c>
      <c r="D15" s="18">
        <f>-H15*E15/J15</f>
        <v>15.958604885091878</v>
      </c>
      <c r="E15" s="13">
        <v>1</v>
      </c>
      <c r="G15" s="2">
        <f>G14+D14</f>
        <v>26.799999999999997</v>
      </c>
      <c r="H15" s="2">
        <f t="shared" si="0"/>
        <v>0.4812200845735265</v>
      </c>
      <c r="I15" s="2">
        <f>J14</f>
        <v>-3.0154270253477486E-2</v>
      </c>
      <c r="J15" s="2">
        <f t="shared" si="1"/>
        <v>-3.0154270253477486E-2</v>
      </c>
    </row>
    <row r="16" spans="2:13" ht="19.5" thickTop="1">
      <c r="G16" s="2">
        <f>G15+D15</f>
        <v>42.758604885091877</v>
      </c>
      <c r="H16" s="2">
        <f t="shared" si="0"/>
        <v>0</v>
      </c>
    </row>
    <row r="18" spans="3:10">
      <c r="C18" s="9"/>
      <c r="D18" s="17" t="s">
        <v>12</v>
      </c>
      <c r="I18" s="2"/>
      <c r="J18" s="17" t="s">
        <v>13</v>
      </c>
    </row>
    <row r="19" spans="3:10">
      <c r="C19" s="14"/>
      <c r="D19" s="17" t="s">
        <v>11</v>
      </c>
      <c r="I19" s="16"/>
      <c r="J19" s="17" t="s">
        <v>14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2025-10-18T21:52:58Z</dcterms:modified>
</cp:coreProperties>
</file>